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3" i="1" l="1"/>
  <c r="C50" i="1" s="1"/>
  <c r="E50" i="1" s="1"/>
  <c r="D50" i="1"/>
  <c r="D51" i="1"/>
  <c r="D52" i="1"/>
  <c r="D53" i="1"/>
  <c r="D54" i="1"/>
  <c r="D55" i="1"/>
  <c r="D56" i="1"/>
  <c r="D57" i="1"/>
  <c r="D58" i="1"/>
  <c r="D49" i="1"/>
  <c r="C51" i="1"/>
  <c r="E51" i="1" s="1"/>
  <c r="C53" i="1"/>
  <c r="E53" i="1" s="1"/>
  <c r="C55" i="1"/>
  <c r="E55" i="1" s="1"/>
  <c r="C57" i="1"/>
  <c r="E57" i="1" s="1"/>
  <c r="C49" i="1"/>
  <c r="E49" i="1" s="1"/>
  <c r="D43" i="1"/>
  <c r="C58" i="1" l="1"/>
  <c r="E58" i="1" s="1"/>
  <c r="C56" i="1"/>
  <c r="E56" i="1" s="1"/>
  <c r="C54" i="1"/>
  <c r="E54" i="1" s="1"/>
  <c r="C52" i="1"/>
  <c r="E52" i="1" s="1"/>
  <c r="C38" i="1" l="1"/>
  <c r="C44" i="1" s="1"/>
  <c r="C42" i="1"/>
  <c r="C41" i="1"/>
  <c r="C40" i="1"/>
  <c r="C39" i="1"/>
  <c r="C31" i="1"/>
  <c r="I19" i="1"/>
  <c r="I20" i="1"/>
  <c r="I21" i="1"/>
  <c r="I22" i="1"/>
  <c r="I23" i="1"/>
  <c r="I24" i="1"/>
  <c r="I25" i="1"/>
  <c r="I26" i="1"/>
  <c r="I27" i="1"/>
  <c r="I18" i="1"/>
  <c r="E28" i="1"/>
  <c r="E19" i="1"/>
  <c r="E20" i="1"/>
  <c r="E21" i="1"/>
  <c r="E22" i="1"/>
  <c r="E23" i="1"/>
  <c r="E24" i="1"/>
  <c r="E25" i="1"/>
  <c r="E26" i="1"/>
  <c r="E18" i="1"/>
  <c r="C28" i="1"/>
  <c r="I28" i="1" l="1"/>
  <c r="C30" i="1" s="1"/>
  <c r="C32" i="1" s="1"/>
  <c r="F49" i="1" s="1"/>
  <c r="F50" i="1" l="1"/>
  <c r="F51" i="1" s="1"/>
  <c r="F52" i="1" s="1"/>
  <c r="F53" i="1" s="1"/>
  <c r="F54" i="1" s="1"/>
  <c r="F55" i="1" s="1"/>
  <c r="F56" i="1" s="1"/>
  <c r="F57" i="1" s="1"/>
  <c r="F58" i="1" s="1"/>
  <c r="E14" i="1"/>
  <c r="E5" i="1"/>
  <c r="E6" i="1"/>
  <c r="E7" i="1"/>
  <c r="E8" i="1"/>
  <c r="E9" i="1"/>
  <c r="E10" i="1"/>
  <c r="E11" i="1"/>
  <c r="E12" i="1"/>
  <c r="E4" i="1"/>
  <c r="C14" i="1"/>
  <c r="F32" i="1" l="1"/>
</calcChain>
</file>

<file path=xl/sharedStrings.xml><?xml version="1.0" encoding="utf-8"?>
<sst xmlns="http://schemas.openxmlformats.org/spreadsheetml/2006/main" count="59" uniqueCount="51">
  <si>
    <t>СТАРОЕ ОБОРУДОВАНИЕ</t>
  </si>
  <si>
    <t>№</t>
  </si>
  <si>
    <t>Наименование, марка светильника</t>
  </si>
  <si>
    <t>Мощность,Вт</t>
  </si>
  <si>
    <t>Стоимость обслуживания за ед/год</t>
  </si>
  <si>
    <t>ИТОГО:</t>
  </si>
  <si>
    <t>Количесвто светильников</t>
  </si>
  <si>
    <t>Светильник ЖКУ-250</t>
  </si>
  <si>
    <t>Светильник ЖКУ-400</t>
  </si>
  <si>
    <t>Светильник ЖКУ-150</t>
  </si>
  <si>
    <t>Светильник ЖТУ-150</t>
  </si>
  <si>
    <t>Светильник ЖТУ-100</t>
  </si>
  <si>
    <t>Светильник с лампой МГЛ 35Вт</t>
  </si>
  <si>
    <t>Прожектор UMS-150</t>
  </si>
  <si>
    <t>Прожектор  ЖО 04-100</t>
  </si>
  <si>
    <t>Прожектро ИО 04-500-002</t>
  </si>
  <si>
    <t>Потребление,Вт</t>
  </si>
  <si>
    <t>НОВОЕ ОБОРУДОВАНИЕ</t>
  </si>
  <si>
    <t>Стоимость демонтаж/монтаж за шт</t>
  </si>
  <si>
    <t>Стоимость светильника</t>
  </si>
  <si>
    <t>Стоимость оборудования</t>
  </si>
  <si>
    <t>ИТОГО</t>
  </si>
  <si>
    <t>Светодиодный светильник РКУ M4 120W 220V IP66 85x135гр NI (NW)</t>
  </si>
  <si>
    <t>Светодиодный светильник РКУ M8 240W 220V IP66 NI (NW)</t>
  </si>
  <si>
    <t>Светодиодный светильник РКУ M2 60W 220V IP66 85x135гр NI (NW)</t>
  </si>
  <si>
    <t>Светодиодный светильник парковый "Шар" D400 220V 36W IP65</t>
  </si>
  <si>
    <t>Светодиодный прожектор HH-281 8W 220V IP65 NI (NW)</t>
  </si>
  <si>
    <t>Светодиодный прожектор HH-215 48W 220V IP65 NI (NW)</t>
  </si>
  <si>
    <t>Светодиодный прожектор M5 150W 220V IP66 NI (NW)</t>
  </si>
  <si>
    <t>Стоимость оборудования, руб</t>
  </si>
  <si>
    <t>Стоимость демонтажа/монтажа, руб</t>
  </si>
  <si>
    <t>Общая стоимость проекта (оборудование+монтаж)</t>
  </si>
  <si>
    <t>Цена ЭЭ за кВт*час, руб</t>
  </si>
  <si>
    <t>Процент кредитования,%</t>
  </si>
  <si>
    <t>Предполагаемый рост цены, %</t>
  </si>
  <si>
    <t>Время работы оборудования в год, час</t>
  </si>
  <si>
    <t>Стоимость обслуживания старого оборудования, руб</t>
  </si>
  <si>
    <t>Стоимость обслуживания нового оборудования, руб</t>
  </si>
  <si>
    <t>Можность старого оборудования, кВт</t>
  </si>
  <si>
    <t>Мощность нового оборудования, кВт</t>
  </si>
  <si>
    <t>Количество работы оборудования, дни</t>
  </si>
  <si>
    <t>Время работы оборудования в день,час</t>
  </si>
  <si>
    <t>ПОТРЕБЛЕНИЕ СТАРОГО ОБОРУДОВАНИЯ в год, кВт</t>
  </si>
  <si>
    <t>ПОТРЕБЛЕНИЕ НОВОГО ОБОРУДОВАНИЯ в год, кВт</t>
  </si>
  <si>
    <t>ЗАТРАТЫ</t>
  </si>
  <si>
    <t>СТАРОЕ</t>
  </si>
  <si>
    <t>НОВОЕ</t>
  </si>
  <si>
    <t>ГОД</t>
  </si>
  <si>
    <t>ЭКОНОМИЯ</t>
  </si>
  <si>
    <t>ДОЛГ</t>
  </si>
  <si>
    <t>СРОК ОКУПАЕМОСТИ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</si>
</sst>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₽&quot;_-;\-* #,##0.00\ &quot;₽&quot;_-;_-* &quot;-&quot;??\ &quot;₽&quot;_-;_-@_-"/>
    <numFmt numFmtId="165" formatCode="#,##0.00\ &quot;₽&quot;"/>
    <numFmt numFmtId="166" formatCode="#,##0.0"/>
    <numFmt numFmtId="167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5" fillId="0" borderId="0" applyAlignment="0"/>
  </cellStyleXfs>
  <cellXfs count="35">
    <xf numFmtId="0" fontId="0" fillId="0" borderId="0" xfId="0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1" fillId="0" borderId="1" xfId="0" applyFont="1" applyFill="1" applyBorder="1" applyAlignment="1" applyProtection="1">
      <alignment horizontal="left" vertical="center" indent="1"/>
      <protection hidden="1"/>
    </xf>
    <xf numFmtId="0" fontId="0" fillId="5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6" borderId="1" xfId="0" applyNumberFormat="1" applyFill="1" applyBorder="1"/>
    <xf numFmtId="0" fontId="3" fillId="7" borderId="1" xfId="0" applyFont="1" applyFill="1" applyBorder="1" applyAlignment="1">
      <alignment wrapText="1"/>
    </xf>
    <xf numFmtId="0" fontId="4" fillId="8" borderId="1" xfId="0" applyFont="1" applyFill="1" applyBorder="1" applyAlignment="1" applyProtection="1">
      <alignment horizontal="left" vertical="center" indent="1"/>
      <protection hidden="1"/>
    </xf>
    <xf numFmtId="0" fontId="4" fillId="0" borderId="1" xfId="0" applyFont="1" applyBorder="1"/>
    <xf numFmtId="10" fontId="0" fillId="0" borderId="1" xfId="0" applyNumberFormat="1" applyBorder="1"/>
    <xf numFmtId="1" fontId="0" fillId="9" borderId="1" xfId="0" applyNumberFormat="1" applyFill="1" applyBorder="1"/>
    <xf numFmtId="1" fontId="0" fillId="8" borderId="1" xfId="0" applyNumberFormat="1" applyFill="1" applyBorder="1"/>
    <xf numFmtId="166" fontId="6" fillId="10" borderId="1" xfId="1" applyNumberFormat="1" applyFont="1" applyFill="1" applyBorder="1" applyAlignment="1" applyProtection="1">
      <alignment horizontal="right" vertical="center"/>
    </xf>
    <xf numFmtId="166" fontId="0" fillId="0" borderId="1" xfId="0" applyNumberFormat="1" applyBorder="1"/>
    <xf numFmtId="165" fontId="1" fillId="0" borderId="1" xfId="0" applyNumberFormat="1" applyFont="1" applyBorder="1" applyAlignment="1" applyProtection="1">
      <alignment vertical="center"/>
      <protection hidden="1"/>
    </xf>
    <xf numFmtId="167" fontId="0" fillId="2" borderId="0" xfId="0" applyNumberFormat="1" applyFill="1"/>
    <xf numFmtId="0" fontId="0" fillId="0" borderId="0" xfId="0" applyAlignment="1">
      <alignment horizontal="right"/>
    </xf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11" borderId="0" xfId="0" applyFill="1"/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6600"/>
      <color rgb="FF99FF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topLeftCell="A10" workbookViewId="0">
      <selection activeCell="H43" sqref="H43"/>
    </sheetView>
  </sheetViews>
  <sheetFormatPr defaultRowHeight="15" x14ac:dyDescent="0.25"/>
  <cols>
    <col min="2" max="2" width="49.28515625" customWidth="1"/>
    <col min="3" max="3" width="16.5703125" bestFit="1" customWidth="1"/>
    <col min="4" max="4" width="17.42578125" customWidth="1"/>
    <col min="5" max="6" width="20.85546875" customWidth="1"/>
    <col min="7" max="7" width="18.140625" customWidth="1"/>
    <col min="8" max="8" width="14.42578125" customWidth="1"/>
    <col min="9" max="9" width="17.28515625" customWidth="1"/>
  </cols>
  <sheetData>
    <row r="2" spans="1:6" x14ac:dyDescent="0.25">
      <c r="A2" s="1" t="s">
        <v>0</v>
      </c>
      <c r="B2" s="1"/>
      <c r="C2" s="1"/>
      <c r="D2" s="1"/>
    </row>
    <row r="3" spans="1:6" ht="49.5" customHeight="1" x14ac:dyDescent="0.25">
      <c r="A3" s="2" t="s">
        <v>1</v>
      </c>
      <c r="B3" s="2" t="s">
        <v>2</v>
      </c>
      <c r="C3" s="4" t="s">
        <v>6</v>
      </c>
      <c r="D3" s="3" t="s">
        <v>3</v>
      </c>
      <c r="E3" s="2" t="s">
        <v>16</v>
      </c>
      <c r="F3" s="4" t="s">
        <v>4</v>
      </c>
    </row>
    <row r="4" spans="1:6" x14ac:dyDescent="0.25">
      <c r="A4" s="5">
        <v>1</v>
      </c>
      <c r="B4" s="13" t="s">
        <v>7</v>
      </c>
      <c r="C4" s="11">
        <v>5127</v>
      </c>
      <c r="D4" s="12">
        <v>325</v>
      </c>
      <c r="E4" s="2">
        <f>C4*D4</f>
        <v>1666275</v>
      </c>
      <c r="F4" s="18"/>
    </row>
    <row r="5" spans="1:6" x14ac:dyDescent="0.25">
      <c r="A5" s="5">
        <v>2</v>
      </c>
      <c r="B5" s="13" t="s">
        <v>8</v>
      </c>
      <c r="C5" s="11">
        <v>1239</v>
      </c>
      <c r="D5" s="12">
        <v>440</v>
      </c>
      <c r="E5" s="2">
        <f t="shared" ref="E5:E12" si="0">C5*D5</f>
        <v>545160</v>
      </c>
      <c r="F5" s="18"/>
    </row>
    <row r="6" spans="1:6" x14ac:dyDescent="0.25">
      <c r="A6" s="5">
        <v>3</v>
      </c>
      <c r="B6" s="13" t="s">
        <v>9</v>
      </c>
      <c r="C6" s="11">
        <v>105</v>
      </c>
      <c r="D6" s="12">
        <v>170</v>
      </c>
      <c r="E6" s="2">
        <f t="shared" si="0"/>
        <v>17850</v>
      </c>
      <c r="F6" s="18"/>
    </row>
    <row r="7" spans="1:6" x14ac:dyDescent="0.25">
      <c r="A7" s="5">
        <v>4</v>
      </c>
      <c r="B7" s="13" t="s">
        <v>10</v>
      </c>
      <c r="C7" s="11">
        <v>54</v>
      </c>
      <c r="D7" s="12">
        <v>170</v>
      </c>
      <c r="E7" s="2">
        <f t="shared" si="0"/>
        <v>9180</v>
      </c>
      <c r="F7" s="18"/>
    </row>
    <row r="8" spans="1:6" x14ac:dyDescent="0.25">
      <c r="A8" s="5">
        <v>5</v>
      </c>
      <c r="B8" s="13" t="s">
        <v>11</v>
      </c>
      <c r="C8" s="11">
        <v>2593</v>
      </c>
      <c r="D8" s="12">
        <v>110</v>
      </c>
      <c r="E8" s="2">
        <f t="shared" si="0"/>
        <v>285230</v>
      </c>
      <c r="F8" s="18"/>
    </row>
    <row r="9" spans="1:6" x14ac:dyDescent="0.25">
      <c r="A9" s="5">
        <v>6</v>
      </c>
      <c r="B9" s="13" t="s">
        <v>12</v>
      </c>
      <c r="C9" s="11">
        <v>78</v>
      </c>
      <c r="D9" s="12">
        <v>37</v>
      </c>
      <c r="E9" s="2">
        <f t="shared" si="0"/>
        <v>2886</v>
      </c>
      <c r="F9" s="18"/>
    </row>
    <row r="10" spans="1:6" x14ac:dyDescent="0.25">
      <c r="A10" s="5">
        <v>7</v>
      </c>
      <c r="B10" s="13" t="s">
        <v>13</v>
      </c>
      <c r="C10" s="11">
        <v>59</v>
      </c>
      <c r="D10" s="12">
        <v>170</v>
      </c>
      <c r="E10" s="2">
        <f t="shared" si="0"/>
        <v>10030</v>
      </c>
      <c r="F10" s="18"/>
    </row>
    <row r="11" spans="1:6" x14ac:dyDescent="0.25">
      <c r="A11" s="5">
        <v>8</v>
      </c>
      <c r="B11" s="13" t="s">
        <v>14</v>
      </c>
      <c r="C11" s="11">
        <v>4</v>
      </c>
      <c r="D11" s="12">
        <v>1100</v>
      </c>
      <c r="E11" s="2">
        <f t="shared" si="0"/>
        <v>4400</v>
      </c>
      <c r="F11" s="18"/>
    </row>
    <row r="12" spans="1:6" x14ac:dyDescent="0.25">
      <c r="A12" s="5">
        <v>9</v>
      </c>
      <c r="B12" s="14" t="s">
        <v>15</v>
      </c>
      <c r="C12" s="11">
        <v>19</v>
      </c>
      <c r="D12" s="12">
        <v>170</v>
      </c>
      <c r="E12" s="2">
        <f t="shared" si="0"/>
        <v>3230</v>
      </c>
      <c r="F12" s="18"/>
    </row>
    <row r="13" spans="1:6" x14ac:dyDescent="0.25">
      <c r="A13" s="5">
        <v>10</v>
      </c>
      <c r="B13" s="6"/>
      <c r="C13" s="6"/>
      <c r="D13" s="6"/>
      <c r="E13" s="2"/>
      <c r="F13" s="18"/>
    </row>
    <row r="14" spans="1:6" x14ac:dyDescent="0.25">
      <c r="A14" s="6" t="s">
        <v>5</v>
      </c>
      <c r="B14" s="6"/>
      <c r="C14" s="9">
        <f>SUM(C4:C13)</f>
        <v>9278</v>
      </c>
      <c r="D14" s="6"/>
      <c r="E14" s="10">
        <f>SUM(E4:E13)</f>
        <v>2544241</v>
      </c>
      <c r="F14" s="5"/>
    </row>
    <row r="16" spans="1:6" x14ac:dyDescent="0.25">
      <c r="A16" s="33" t="s">
        <v>17</v>
      </c>
      <c r="B16" s="33"/>
      <c r="C16" s="33"/>
      <c r="D16" s="33"/>
    </row>
    <row r="17" spans="1:9" ht="52.5" customHeight="1" x14ac:dyDescent="0.25">
      <c r="A17" s="2" t="s">
        <v>1</v>
      </c>
      <c r="B17" s="2" t="s">
        <v>2</v>
      </c>
      <c r="C17" s="4" t="s">
        <v>6</v>
      </c>
      <c r="D17" s="3" t="s">
        <v>3</v>
      </c>
      <c r="E17" s="2" t="s">
        <v>16</v>
      </c>
      <c r="F17" s="4" t="s">
        <v>4</v>
      </c>
      <c r="G17" s="4" t="s">
        <v>18</v>
      </c>
      <c r="H17" s="7" t="s">
        <v>19</v>
      </c>
      <c r="I17" s="7" t="s">
        <v>20</v>
      </c>
    </row>
    <row r="18" spans="1:9" x14ac:dyDescent="0.25">
      <c r="A18" s="2">
        <v>1</v>
      </c>
      <c r="B18" s="20" t="s">
        <v>22</v>
      </c>
      <c r="C18" s="11">
        <v>5127</v>
      </c>
      <c r="D18" s="12">
        <v>118</v>
      </c>
      <c r="E18" s="2">
        <f>C18*D18</f>
        <v>604986</v>
      </c>
      <c r="F18" s="17"/>
      <c r="G18" s="16">
        <v>1604</v>
      </c>
      <c r="H18" s="28">
        <v>14800</v>
      </c>
      <c r="I18" s="17">
        <f>C18*H18</f>
        <v>75879600</v>
      </c>
    </row>
    <row r="19" spans="1:9" x14ac:dyDescent="0.25">
      <c r="A19" s="2">
        <v>2</v>
      </c>
      <c r="B19" s="20" t="s">
        <v>23</v>
      </c>
      <c r="C19" s="11">
        <v>1239</v>
      </c>
      <c r="D19" s="12">
        <v>232</v>
      </c>
      <c r="E19" s="2">
        <f t="shared" ref="E19:E26" si="1">C19*D19</f>
        <v>287448</v>
      </c>
      <c r="F19" s="17"/>
      <c r="G19" s="16">
        <v>1604</v>
      </c>
      <c r="H19" s="28">
        <v>27300</v>
      </c>
      <c r="I19" s="17">
        <f t="shared" ref="I19:I27" si="2">C19*H19</f>
        <v>33824700</v>
      </c>
    </row>
    <row r="20" spans="1:9" x14ac:dyDescent="0.25">
      <c r="A20" s="2">
        <v>3</v>
      </c>
      <c r="B20" s="20" t="s">
        <v>24</v>
      </c>
      <c r="C20" s="11">
        <v>105</v>
      </c>
      <c r="D20" s="12">
        <v>58</v>
      </c>
      <c r="E20" s="2">
        <f t="shared" si="1"/>
        <v>6090</v>
      </c>
      <c r="F20" s="17"/>
      <c r="G20" s="16">
        <v>1604</v>
      </c>
      <c r="H20" s="28">
        <v>7700</v>
      </c>
      <c r="I20" s="17">
        <f t="shared" si="2"/>
        <v>808500</v>
      </c>
    </row>
    <row r="21" spans="1:9" x14ac:dyDescent="0.25">
      <c r="A21" s="2">
        <v>4</v>
      </c>
      <c r="B21" s="20" t="s">
        <v>25</v>
      </c>
      <c r="C21" s="11">
        <v>54</v>
      </c>
      <c r="D21" s="12">
        <v>35</v>
      </c>
      <c r="E21" s="2">
        <f t="shared" si="1"/>
        <v>1890</v>
      </c>
      <c r="F21" s="17"/>
      <c r="G21" s="16">
        <v>1604</v>
      </c>
      <c r="H21" s="28">
        <v>8200</v>
      </c>
      <c r="I21" s="17">
        <f t="shared" si="2"/>
        <v>442800</v>
      </c>
    </row>
    <row r="22" spans="1:9" x14ac:dyDescent="0.25">
      <c r="A22" s="2">
        <v>5</v>
      </c>
      <c r="B22" s="20" t="s">
        <v>25</v>
      </c>
      <c r="C22" s="11">
        <v>2593</v>
      </c>
      <c r="D22" s="12">
        <v>35</v>
      </c>
      <c r="E22" s="2">
        <f t="shared" si="1"/>
        <v>90755</v>
      </c>
      <c r="F22" s="17"/>
      <c r="G22" s="16">
        <v>1604</v>
      </c>
      <c r="H22" s="28">
        <v>8200</v>
      </c>
      <c r="I22" s="17">
        <f t="shared" si="2"/>
        <v>21262600</v>
      </c>
    </row>
    <row r="23" spans="1:9" x14ac:dyDescent="0.25">
      <c r="A23" s="2">
        <v>6</v>
      </c>
      <c r="B23" s="20" t="s">
        <v>26</v>
      </c>
      <c r="C23" s="11">
        <v>78</v>
      </c>
      <c r="D23" s="12">
        <v>8</v>
      </c>
      <c r="E23" s="2">
        <f t="shared" si="1"/>
        <v>624</v>
      </c>
      <c r="F23" s="17"/>
      <c r="G23" s="16">
        <v>1604</v>
      </c>
      <c r="H23" s="28">
        <v>1340</v>
      </c>
      <c r="I23" s="17">
        <f t="shared" si="2"/>
        <v>104520</v>
      </c>
    </row>
    <row r="24" spans="1:9" x14ac:dyDescent="0.25">
      <c r="A24" s="2">
        <v>7</v>
      </c>
      <c r="B24" s="20" t="s">
        <v>27</v>
      </c>
      <c r="C24" s="11">
        <v>59</v>
      </c>
      <c r="D24" s="12">
        <v>46</v>
      </c>
      <c r="E24" s="2">
        <f t="shared" si="1"/>
        <v>2714</v>
      </c>
      <c r="F24" s="17"/>
      <c r="G24" s="16">
        <v>1604</v>
      </c>
      <c r="H24" s="28">
        <v>5850</v>
      </c>
      <c r="I24" s="17">
        <f t="shared" si="2"/>
        <v>345150</v>
      </c>
    </row>
    <row r="25" spans="1:9" x14ac:dyDescent="0.25">
      <c r="A25" s="2">
        <v>8</v>
      </c>
      <c r="B25" s="20" t="s">
        <v>28</v>
      </c>
      <c r="C25" s="11">
        <v>4</v>
      </c>
      <c r="D25" s="12">
        <v>145</v>
      </c>
      <c r="E25" s="2">
        <f t="shared" si="1"/>
        <v>580</v>
      </c>
      <c r="F25" s="17"/>
      <c r="G25" s="16">
        <v>1604</v>
      </c>
      <c r="H25" s="28">
        <v>17100</v>
      </c>
      <c r="I25" s="17">
        <f t="shared" si="2"/>
        <v>68400</v>
      </c>
    </row>
    <row r="26" spans="1:9" x14ac:dyDescent="0.25">
      <c r="A26" s="2">
        <v>9</v>
      </c>
      <c r="B26" s="21" t="s">
        <v>27</v>
      </c>
      <c r="C26" s="11">
        <v>19</v>
      </c>
      <c r="D26" s="12">
        <v>46</v>
      </c>
      <c r="E26" s="2">
        <f t="shared" si="1"/>
        <v>874</v>
      </c>
      <c r="F26" s="17"/>
      <c r="G26" s="16">
        <v>1604</v>
      </c>
      <c r="H26" s="28">
        <v>5850</v>
      </c>
      <c r="I26" s="17">
        <f t="shared" si="2"/>
        <v>111150</v>
      </c>
    </row>
    <row r="27" spans="1:9" x14ac:dyDescent="0.25">
      <c r="A27" s="2">
        <v>10</v>
      </c>
      <c r="B27" s="22"/>
      <c r="C27" s="6"/>
      <c r="D27" s="6"/>
      <c r="E27" s="6"/>
      <c r="F27" s="17"/>
      <c r="G27" s="17"/>
      <c r="H27" s="6"/>
      <c r="I27" s="17">
        <f t="shared" si="2"/>
        <v>0</v>
      </c>
    </row>
    <row r="28" spans="1:9" x14ac:dyDescent="0.25">
      <c r="A28" s="6" t="s">
        <v>21</v>
      </c>
      <c r="B28" s="6"/>
      <c r="C28" s="9">
        <f>SUM(C18:C27)</f>
        <v>9278</v>
      </c>
      <c r="D28" s="5"/>
      <c r="E28" s="15">
        <f>SUM(E18:E27)</f>
        <v>995961</v>
      </c>
      <c r="F28" s="6"/>
      <c r="G28" s="6"/>
      <c r="H28" s="6"/>
      <c r="I28" s="19">
        <f>SUM(I18:I27)</f>
        <v>132847420</v>
      </c>
    </row>
    <row r="30" spans="1:9" x14ac:dyDescent="0.25">
      <c r="B30" s="6" t="s">
        <v>29</v>
      </c>
      <c r="C30" s="17">
        <f>I28</f>
        <v>132847420</v>
      </c>
    </row>
    <row r="31" spans="1:9" ht="15.75" thickBot="1" x14ac:dyDescent="0.3">
      <c r="B31" s="6" t="s">
        <v>30</v>
      </c>
      <c r="C31" s="17">
        <f>SUMPRODUCT(C18:C27,G18:G27)</f>
        <v>14881912</v>
      </c>
    </row>
    <row r="32" spans="1:9" ht="15.75" thickBot="1" x14ac:dyDescent="0.3">
      <c r="B32" s="6" t="s">
        <v>31</v>
      </c>
      <c r="C32" s="17">
        <f>C30+C31</f>
        <v>147729332</v>
      </c>
      <c r="E32" t="s">
        <v>50</v>
      </c>
      <c r="F32" s="32">
        <f>COUNTIF(F49:F58,"&gt;0")</f>
        <v>4</v>
      </c>
    </row>
    <row r="33" spans="2:6" x14ac:dyDescent="0.25">
      <c r="B33" s="6" t="s">
        <v>33</v>
      </c>
      <c r="C33" s="23">
        <v>0</v>
      </c>
    </row>
    <row r="34" spans="2:6" x14ac:dyDescent="0.25">
      <c r="B34" s="6" t="s">
        <v>32</v>
      </c>
      <c r="C34" s="17">
        <v>4.96</v>
      </c>
    </row>
    <row r="35" spans="2:6" x14ac:dyDescent="0.25">
      <c r="B35" s="6" t="s">
        <v>34</v>
      </c>
      <c r="C35" s="23">
        <v>0.05</v>
      </c>
    </row>
    <row r="36" spans="2:6" x14ac:dyDescent="0.25">
      <c r="B36" s="6" t="s">
        <v>40</v>
      </c>
      <c r="C36" s="24">
        <v>325</v>
      </c>
    </row>
    <row r="37" spans="2:6" x14ac:dyDescent="0.25">
      <c r="B37" s="6" t="s">
        <v>41</v>
      </c>
      <c r="C37" s="24">
        <v>11</v>
      </c>
    </row>
    <row r="38" spans="2:6" x14ac:dyDescent="0.25">
      <c r="B38" s="6" t="s">
        <v>35</v>
      </c>
      <c r="C38" s="25">
        <f>C36*C37</f>
        <v>3575</v>
      </c>
    </row>
    <row r="39" spans="2:6" x14ac:dyDescent="0.25">
      <c r="B39" s="6" t="s">
        <v>36</v>
      </c>
      <c r="C39" s="6">
        <f>SUMPRODUCT(C4:C13,F4:F13)</f>
        <v>0</v>
      </c>
    </row>
    <row r="40" spans="2:6" x14ac:dyDescent="0.25">
      <c r="B40" s="6" t="s">
        <v>37</v>
      </c>
      <c r="C40" s="6">
        <f>SUMPRODUCT(C18:C27,F18:F27)</f>
        <v>0</v>
      </c>
    </row>
    <row r="41" spans="2:6" x14ac:dyDescent="0.25">
      <c r="B41" s="6" t="s">
        <v>38</v>
      </c>
      <c r="C41" s="6">
        <f>E14/1000</f>
        <v>2544.241</v>
      </c>
    </row>
    <row r="42" spans="2:6" x14ac:dyDescent="0.25">
      <c r="B42" s="6" t="s">
        <v>39</v>
      </c>
      <c r="C42" s="6">
        <f>E28/1000</f>
        <v>995.96100000000001</v>
      </c>
    </row>
    <row r="43" spans="2:6" x14ac:dyDescent="0.25">
      <c r="B43" s="6" t="s">
        <v>42</v>
      </c>
      <c r="C43" s="26">
        <f>C41*C38</f>
        <v>9095661.5749999993</v>
      </c>
      <c r="D43" s="29">
        <f>C41*C38</f>
        <v>9095661.5749999993</v>
      </c>
    </row>
    <row r="44" spans="2:6" x14ac:dyDescent="0.25">
      <c r="B44" s="6" t="s">
        <v>43</v>
      </c>
      <c r="C44" s="27">
        <f>C42*C38</f>
        <v>3560560.5750000002</v>
      </c>
    </row>
    <row r="47" spans="2:6" x14ac:dyDescent="0.25">
      <c r="C47" s="34" t="s">
        <v>44</v>
      </c>
      <c r="D47" s="34"/>
    </row>
    <row r="48" spans="2:6" x14ac:dyDescent="0.25">
      <c r="B48" s="30" t="s">
        <v>47</v>
      </c>
      <c r="C48" s="5" t="s">
        <v>45</v>
      </c>
      <c r="D48" s="5" t="s">
        <v>46</v>
      </c>
      <c r="E48" s="5" t="s">
        <v>48</v>
      </c>
      <c r="F48" s="8" t="s">
        <v>49</v>
      </c>
    </row>
    <row r="49" spans="2:6" x14ac:dyDescent="0.25">
      <c r="B49">
        <v>1</v>
      </c>
      <c r="C49" s="31">
        <f>$C$43*$C$34*((1+$C$35)^(B49-1))+$C$39</f>
        <v>45114481.411999993</v>
      </c>
      <c r="D49" s="31">
        <f>$C$44*$C$34*((1+$C$35)^(B49-1))+$C$40</f>
        <v>17660380.452</v>
      </c>
      <c r="E49" s="31">
        <f>C49-D49</f>
        <v>27454100.959999993</v>
      </c>
      <c r="F49" s="17">
        <f>C32-E49</f>
        <v>120275231.04000001</v>
      </c>
    </row>
    <row r="50" spans="2:6" x14ac:dyDescent="0.25">
      <c r="B50">
        <v>2</v>
      </c>
      <c r="C50" s="31">
        <f t="shared" ref="C50:C58" si="3">$C$43*$C$34*((1+$C$35)^(B50-1))+$C$39</f>
        <v>47370205.482599996</v>
      </c>
      <c r="D50" s="31">
        <f t="shared" ref="D50:D58" si="4">$C$44*$C$34*((1+$C$35)^(B50-1))+$C$40</f>
        <v>18543399.474600002</v>
      </c>
      <c r="E50" s="31">
        <f t="shared" ref="E50:E58" si="5">C50-D50</f>
        <v>28826806.007999994</v>
      </c>
      <c r="F50" s="17">
        <f>F49-E50</f>
        <v>91448425.032000005</v>
      </c>
    </row>
    <row r="51" spans="2:6" x14ac:dyDescent="0.25">
      <c r="B51">
        <v>3</v>
      </c>
      <c r="C51" s="31">
        <f t="shared" si="3"/>
        <v>49738715.75672999</v>
      </c>
      <c r="D51" s="31">
        <f t="shared" si="4"/>
        <v>19470569.44833</v>
      </c>
      <c r="E51" s="31">
        <f t="shared" si="5"/>
        <v>30268146.30839999</v>
      </c>
      <c r="F51" s="17">
        <f t="shared" ref="F51:F58" si="6">F50-E51</f>
        <v>61180278.723600015</v>
      </c>
    </row>
    <row r="52" spans="2:6" x14ac:dyDescent="0.25">
      <c r="B52">
        <v>4</v>
      </c>
      <c r="C52" s="31">
        <f t="shared" si="3"/>
        <v>52225651.544566497</v>
      </c>
      <c r="D52" s="31">
        <f t="shared" si="4"/>
        <v>20444097.920746502</v>
      </c>
      <c r="E52" s="31">
        <f t="shared" si="5"/>
        <v>31781553.623819996</v>
      </c>
      <c r="F52" s="17">
        <f t="shared" si="6"/>
        <v>29398725.099780019</v>
      </c>
    </row>
    <row r="53" spans="2:6" x14ac:dyDescent="0.25">
      <c r="B53">
        <v>5</v>
      </c>
      <c r="C53" s="31">
        <f t="shared" si="3"/>
        <v>54836934.12179482</v>
      </c>
      <c r="D53" s="31">
        <f t="shared" si="4"/>
        <v>21466302.816783823</v>
      </c>
      <c r="E53" s="31">
        <f t="shared" si="5"/>
        <v>33370631.305010997</v>
      </c>
      <c r="F53" s="17">
        <f t="shared" si="6"/>
        <v>-3971906.2052309774</v>
      </c>
    </row>
    <row r="54" spans="2:6" x14ac:dyDescent="0.25">
      <c r="B54">
        <v>6</v>
      </c>
      <c r="C54" s="31">
        <f t="shared" si="3"/>
        <v>57578780.827884562</v>
      </c>
      <c r="D54" s="31">
        <f t="shared" si="4"/>
        <v>22539617.95762302</v>
      </c>
      <c r="E54" s="31">
        <f t="shared" si="5"/>
        <v>35039162.870261542</v>
      </c>
      <c r="F54" s="17">
        <f t="shared" si="6"/>
        <v>-39011069.075492516</v>
      </c>
    </row>
    <row r="55" spans="2:6" x14ac:dyDescent="0.25">
      <c r="B55">
        <v>7</v>
      </c>
      <c r="C55" s="31">
        <f t="shared" si="3"/>
        <v>60457719.869278781</v>
      </c>
      <c r="D55" s="31">
        <f t="shared" si="4"/>
        <v>23666598.855504166</v>
      </c>
      <c r="E55" s="31">
        <f t="shared" si="5"/>
        <v>36791121.013774619</v>
      </c>
      <c r="F55" s="17">
        <f t="shared" si="6"/>
        <v>-75802190.089267135</v>
      </c>
    </row>
    <row r="56" spans="2:6" x14ac:dyDescent="0.25">
      <c r="B56">
        <v>8</v>
      </c>
      <c r="C56" s="31">
        <f t="shared" si="3"/>
        <v>63480605.862742737</v>
      </c>
      <c r="D56" s="31">
        <f t="shared" si="4"/>
        <v>24849928.798279379</v>
      </c>
      <c r="E56" s="31">
        <f t="shared" si="5"/>
        <v>38630677.064463362</v>
      </c>
      <c r="F56" s="17">
        <f t="shared" si="6"/>
        <v>-114432867.1537305</v>
      </c>
    </row>
    <row r="57" spans="2:6" x14ac:dyDescent="0.25">
      <c r="B57">
        <v>9</v>
      </c>
      <c r="C57" s="31">
        <f t="shared" si="3"/>
        <v>66654636.155879863</v>
      </c>
      <c r="D57" s="31">
        <f t="shared" si="4"/>
        <v>26092425.238193344</v>
      </c>
      <c r="E57" s="31">
        <f t="shared" si="5"/>
        <v>40562210.917686522</v>
      </c>
      <c r="F57" s="17">
        <f t="shared" si="6"/>
        <v>-154995078.07141703</v>
      </c>
    </row>
    <row r="58" spans="2:6" x14ac:dyDescent="0.25">
      <c r="B58">
        <v>10</v>
      </c>
      <c r="C58" s="31">
        <f t="shared" si="3"/>
        <v>69987367.96367386</v>
      </c>
      <c r="D58" s="31">
        <f t="shared" si="4"/>
        <v>27397046.500103012</v>
      </c>
      <c r="E58" s="31">
        <f t="shared" si="5"/>
        <v>42590321.463570848</v>
      </c>
      <c r="F58" s="17">
        <f t="shared" si="6"/>
        <v>-197585399.53498787</v>
      </c>
    </row>
  </sheetData>
  <protectedRanges>
    <protectedRange sqref="B4:B12" name="Диапазон2_3_2"/>
    <protectedRange sqref="D4:D12" name="Диапазон2_3_3"/>
    <protectedRange sqref="C4:C12" name="Диапазон2_3_4"/>
    <protectedRange sqref="B18:B26" name="Диапазон2_3_5_1_1"/>
    <protectedRange sqref="D18:D26" name="Диапазон2_3_6_2"/>
    <protectedRange sqref="C18:C26" name="Диапазон2_3_4_1"/>
    <protectedRange sqref="H18:H26" name="Диапазон2_3_1"/>
  </protectedRanges>
  <mergeCells count="1">
    <mergeCell ref="C47:D4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2017-05-26T12:55:17Z</dcterms:modified>
</cp:coreProperties>
</file>