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2" i="1" l="1"/>
  <c r="I24" i="1"/>
  <c r="I23" i="1"/>
  <c r="I26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49" i="1"/>
  <c r="F28" i="1"/>
  <c r="C40" i="1" s="1"/>
  <c r="I18" i="1" l="1"/>
  <c r="I19" i="1" l="1"/>
  <c r="C28" i="1" l="1"/>
  <c r="C8" i="1"/>
  <c r="I17" i="1" l="1"/>
  <c r="I20" i="1" l="1"/>
  <c r="I21" i="1"/>
  <c r="E27" i="1" l="1"/>
  <c r="I13" i="1"/>
  <c r="I14" i="1"/>
  <c r="I15" i="1"/>
  <c r="I16" i="1"/>
  <c r="I25" i="1"/>
  <c r="I27" i="1"/>
  <c r="I12" i="1"/>
  <c r="E13" i="1"/>
  <c r="E14" i="1"/>
  <c r="E15" i="1"/>
  <c r="E16" i="1"/>
  <c r="E25" i="1"/>
  <c r="E12" i="1"/>
  <c r="E28" i="1" l="1"/>
  <c r="C42" i="1" s="1"/>
  <c r="C44" i="1" s="1"/>
  <c r="I28" i="1"/>
  <c r="C30" i="1" s="1"/>
  <c r="C32" i="1" s="1"/>
  <c r="D53" i="1" l="1"/>
  <c r="E53" i="1" s="1"/>
  <c r="D57" i="1"/>
  <c r="E57" i="1" s="1"/>
  <c r="D61" i="1"/>
  <c r="E61" i="1" s="1"/>
  <c r="D49" i="1"/>
  <c r="E49" i="1" s="1"/>
  <c r="D55" i="1"/>
  <c r="E55" i="1" s="1"/>
  <c r="D50" i="1"/>
  <c r="E50" i="1" s="1"/>
  <c r="D54" i="1"/>
  <c r="E54" i="1" s="1"/>
  <c r="D58" i="1"/>
  <c r="E58" i="1" s="1"/>
  <c r="D62" i="1"/>
  <c r="E62" i="1" s="1"/>
  <c r="D52" i="1"/>
  <c r="E52" i="1" s="1"/>
  <c r="D56" i="1"/>
  <c r="E56" i="1" s="1"/>
  <c r="D60" i="1"/>
  <c r="E60" i="1" s="1"/>
  <c r="D64" i="1"/>
  <c r="E64" i="1" s="1"/>
  <c r="D51" i="1"/>
  <c r="E51" i="1" s="1"/>
  <c r="D59" i="1"/>
  <c r="E59" i="1" s="1"/>
  <c r="D63" i="1"/>
  <c r="E63" i="1" s="1"/>
  <c r="F49" i="1"/>
  <c r="E6" i="1"/>
  <c r="E8" i="1" s="1"/>
  <c r="G49" i="1" l="1"/>
  <c r="F50" i="1" s="1"/>
  <c r="C41" i="1"/>
  <c r="G50" i="1" l="1"/>
  <c r="F51" i="1" s="1"/>
  <c r="G51" i="1" s="1"/>
  <c r="F52" i="1" s="1"/>
  <c r="G52" i="1" l="1"/>
  <c r="F53" i="1" l="1"/>
  <c r="G53" i="1" l="1"/>
  <c r="F54" i="1" s="1"/>
  <c r="G54" i="1" s="1"/>
  <c r="F55" i="1" s="1"/>
  <c r="G55" i="1" s="1"/>
  <c r="F56" i="1" l="1"/>
  <c r="G56" i="1" s="1"/>
  <c r="F57" i="1" l="1"/>
  <c r="G57" i="1" s="1"/>
  <c r="F58" i="1" l="1"/>
  <c r="G58" i="1" s="1"/>
  <c r="F59" i="1" l="1"/>
  <c r="G59" i="1" s="1"/>
  <c r="F60" i="1" l="1"/>
  <c r="G60" i="1" s="1"/>
  <c r="F61" i="1" l="1"/>
  <c r="G61" i="1" s="1"/>
  <c r="F62" i="1" l="1"/>
  <c r="G62" i="1" s="1"/>
  <c r="F63" i="1" l="1"/>
  <c r="G63" i="1" s="1"/>
  <c r="F64" i="1" l="1"/>
  <c r="F33" i="1" s="1"/>
  <c r="G64" i="1" l="1"/>
  <c r="F32" i="1" s="1"/>
</calcChain>
</file>

<file path=xl/sharedStrings.xml><?xml version="1.0" encoding="utf-8"?>
<sst xmlns="http://schemas.openxmlformats.org/spreadsheetml/2006/main" count="61" uniqueCount="57">
  <si>
    <t>СТАРОЕ ОБОРУДОВАНИЕ</t>
  </si>
  <si>
    <t>№</t>
  </si>
  <si>
    <t>Наименование, марка светильника</t>
  </si>
  <si>
    <t>Мощность,Вт</t>
  </si>
  <si>
    <t>Стоимость обслуживания за ед/год</t>
  </si>
  <si>
    <t>ИТОГО:</t>
  </si>
  <si>
    <t>Количесвто светильников</t>
  </si>
  <si>
    <t>Светильник ЖКУ-250</t>
  </si>
  <si>
    <t>Потребление,Вт</t>
  </si>
  <si>
    <t>НОВОЕ ОБОРУДОВАНИЕ</t>
  </si>
  <si>
    <t>Стоимость демонтаж/монтаж за шт</t>
  </si>
  <si>
    <t>Стоимость светильника</t>
  </si>
  <si>
    <t>Стоимость оборудования</t>
  </si>
  <si>
    <t>ИТОГО</t>
  </si>
  <si>
    <t>Стоимость оборудования, руб</t>
  </si>
  <si>
    <t>Общая стоимость проекта (оборудование+монтаж)</t>
  </si>
  <si>
    <t>Цена ЭЭ за кВт*час, руб</t>
  </si>
  <si>
    <t>Процент кредитования,%</t>
  </si>
  <si>
    <t>Предполагаемый рост цены, %</t>
  </si>
  <si>
    <t>Время работы оборудования в год, час</t>
  </si>
  <si>
    <t>Стоимость обслуживания старого оборудования, руб</t>
  </si>
  <si>
    <t>Стоимость обслуживания нового оборудования, руб</t>
  </si>
  <si>
    <t>Мощность нового оборудования, кВт</t>
  </si>
  <si>
    <t>Количество работы оборудования, дни</t>
  </si>
  <si>
    <t>Время работы оборудования в день,час</t>
  </si>
  <si>
    <t>ПОТРЕБЛЕНИЕ СТАРОГО ОБОРУДОВАНИЯ в год, кВт</t>
  </si>
  <si>
    <t>ПОТРЕБЛЕНИЕ НОВОГО ОБОРУДОВАНИЯ в год, кВт</t>
  </si>
  <si>
    <t>ЗАТРАТЫ</t>
  </si>
  <si>
    <t>СТАРОЕ</t>
  </si>
  <si>
    <t>НОВОЕ</t>
  </si>
  <si>
    <t>ГОД</t>
  </si>
  <si>
    <t>ЭКОНОМИЯ</t>
  </si>
  <si>
    <t>ДОЛГ</t>
  </si>
  <si>
    <t>СРОК ОКУПАЕМОСТИ</t>
  </si>
  <si>
    <t>Пользование кредитом</t>
  </si>
  <si>
    <t>общ. сумма контракта</t>
  </si>
  <si>
    <t>Мощность старого оборудования, кВт</t>
  </si>
  <si>
    <t>USB модуль приема-передачи</t>
  </si>
  <si>
    <t>Контроллер интеллектуальной системы управления светильниками</t>
  </si>
  <si>
    <t>Наименование</t>
  </si>
  <si>
    <t>Количесвто</t>
  </si>
  <si>
    <t>Комплектующие для СИП</t>
  </si>
  <si>
    <t>Стоимость работ демонтажа/монтажа, руб</t>
  </si>
  <si>
    <t>Провод АВВГ 3*2,5</t>
  </si>
  <si>
    <t xml:space="preserve">Терминал iRZ GPRS модем ATM2-485 </t>
  </si>
  <si>
    <t>Опоры СВ 105-3,5</t>
  </si>
  <si>
    <t>Энергетический паспорт</t>
  </si>
  <si>
    <t>Расчет энергосервисного контракта для г.Калач-на-Дону.</t>
  </si>
  <si>
    <t>Проект модернизации освещения</t>
  </si>
  <si>
    <t>Кронштейны для светильников</t>
  </si>
  <si>
    <t>Светодиодный светильник РКУ M4 120W 220V IP66 85x135гр NI (NW) с АСУНО</t>
  </si>
  <si>
    <t>Светодиодный светильник РКУ M3 80W 220V IP66 85x135гр NI (NW) с АСУНО</t>
  </si>
  <si>
    <t>Светодиодный светильник РКУ M1 30W 220V IP66 85x135гр NI (NW) с АСУНО</t>
  </si>
  <si>
    <t>Кабль СИП-2 3х25+1х35</t>
  </si>
  <si>
    <t>Кабль СИП-2 3х16+1х25</t>
  </si>
  <si>
    <t>Счетчик электроэнергии двух тарифный, трех фазный прямого подключения - комплект (сам счетчик-Меркурий 234 ART-02 P + 2 автомата + ЩМП-2 IP-54)</t>
  </si>
  <si>
    <t>Счетчик электроэнергии двух тарифный, однофазный прямого включения - комплект (сам счетчик-Меркурий 206 RN + 2 автомата + ЩМП-2 IP-54)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</si>
</sst>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#,##0.00\ &quot;₽&quot;"/>
    <numFmt numFmtId="166" formatCode="#,##0.0"/>
    <numFmt numFmtId="167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Alignment="0"/>
  </cellStyleXfs>
  <cellXfs count="8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indent="1"/>
      <protection hidden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5" borderId="1" xfId="0" applyNumberFormat="1" applyFill="1" applyBorder="1"/>
    <xf numFmtId="10" fontId="0" fillId="0" borderId="1" xfId="0" applyNumberFormat="1" applyBorder="1"/>
    <xf numFmtId="166" fontId="7" fillId="7" borderId="1" xfId="1" applyNumberFormat="1" applyFont="1" applyFill="1" applyBorder="1" applyAlignment="1" applyProtection="1">
      <alignment horizontal="right" vertical="center"/>
    </xf>
    <xf numFmtId="166" fontId="0" fillId="0" borderId="1" xfId="0" applyNumberFormat="1" applyBorder="1"/>
    <xf numFmtId="0" fontId="0" fillId="0" borderId="0" xfId="0" applyAlignment="1">
      <alignment horizontal="right"/>
    </xf>
    <xf numFmtId="4" fontId="0" fillId="0" borderId="1" xfId="0" applyNumberFormat="1" applyBorder="1" applyAlignment="1">
      <alignment horizontal="center"/>
    </xf>
    <xf numFmtId="0" fontId="0" fillId="8" borderId="0" xfId="0" applyFill="1"/>
    <xf numFmtId="0" fontId="0" fillId="9" borderId="1" xfId="0" applyFill="1" applyBorder="1" applyAlignment="1">
      <alignment horizontal="center"/>
    </xf>
    <xf numFmtId="1" fontId="0" fillId="0" borderId="2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7" fontId="0" fillId="0" borderId="0" xfId="0" applyNumberFormat="1" applyFill="1"/>
    <xf numFmtId="3" fontId="0" fillId="6" borderId="1" xfId="0" applyNumberFormat="1" applyFill="1" applyBorder="1"/>
    <xf numFmtId="3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3" fontId="3" fillId="3" borderId="0" xfId="0" applyNumberFormat="1" applyFont="1" applyFill="1"/>
    <xf numFmtId="164" fontId="0" fillId="10" borderId="1" xfId="0" applyNumberFormat="1" applyFill="1" applyBorder="1"/>
    <xf numFmtId="1" fontId="0" fillId="10" borderId="1" xfId="0" applyNumberFormat="1" applyFill="1" applyBorder="1"/>
    <xf numFmtId="10" fontId="0" fillId="5" borderId="1" xfId="0" applyNumberFormat="1" applyFill="1" applyBorder="1"/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165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4" fontId="0" fillId="0" borderId="0" xfId="0" applyNumberFormat="1" applyAlignment="1"/>
    <xf numFmtId="0" fontId="0" fillId="0" borderId="0" xfId="0" applyAlignment="1"/>
    <xf numFmtId="0" fontId="0" fillId="0" borderId="3" xfId="0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11" borderId="1" xfId="0" applyFill="1" applyBorder="1"/>
    <xf numFmtId="164" fontId="0" fillId="11" borderId="1" xfId="0" applyNumberFormat="1" applyFill="1" applyBorder="1"/>
    <xf numFmtId="0" fontId="0" fillId="0" borderId="0" xfId="0" applyAlignment="1"/>
    <xf numFmtId="0" fontId="4" fillId="12" borderId="1" xfId="0" applyFont="1" applyFill="1" applyBorder="1" applyAlignment="1">
      <alignment wrapText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1" fillId="12" borderId="1" xfId="0" applyFont="1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>
      <alignment horizontal="center" vertical="center"/>
    </xf>
    <xf numFmtId="164" fontId="0" fillId="12" borderId="1" xfId="0" applyNumberFormat="1" applyFill="1" applyBorder="1"/>
    <xf numFmtId="164" fontId="0" fillId="12" borderId="1" xfId="0" applyNumberFormat="1" applyFill="1" applyBorder="1" applyAlignment="1">
      <alignment horizontal="center" vertical="center"/>
    </xf>
    <xf numFmtId="165" fontId="1" fillId="12" borderId="1" xfId="0" applyNumberFormat="1" applyFont="1" applyFill="1" applyBorder="1" applyAlignment="1" applyProtection="1">
      <alignment vertical="center"/>
      <protection hidden="1"/>
    </xf>
    <xf numFmtId="0" fontId="0" fillId="0" borderId="3" xfId="0" applyFill="1" applyBorder="1" applyAlignment="1"/>
    <xf numFmtId="0" fontId="4" fillId="13" borderId="1" xfId="0" applyFont="1" applyFill="1" applyBorder="1" applyAlignment="1">
      <alignment wrapText="1"/>
    </xf>
    <xf numFmtId="0" fontId="4" fillId="14" borderId="1" xfId="0" applyFont="1" applyFill="1" applyBorder="1" applyAlignment="1">
      <alignment wrapText="1"/>
    </xf>
    <xf numFmtId="0" fontId="5" fillId="5" borderId="1" xfId="0" applyFont="1" applyFill="1" applyBorder="1" applyAlignment="1" applyProtection="1">
      <protection hidden="1"/>
    </xf>
    <xf numFmtId="0" fontId="5" fillId="5" borderId="1" xfId="0" applyFont="1" applyFill="1" applyBorder="1"/>
    <xf numFmtId="0" fontId="3" fillId="13" borderId="1" xfId="0" applyFont="1" applyFill="1" applyBorder="1" applyAlignment="1" applyProtection="1">
      <alignment horizontal="center" vertical="center"/>
      <protection hidden="1"/>
    </xf>
    <xf numFmtId="0" fontId="1" fillId="13" borderId="1" xfId="0" applyFont="1" applyFill="1" applyBorder="1" applyAlignment="1" applyProtection="1">
      <alignment horizontal="center" vertical="center"/>
      <protection hidden="1"/>
    </xf>
    <xf numFmtId="0" fontId="0" fillId="13" borderId="1" xfId="0" applyFill="1" applyBorder="1" applyAlignment="1">
      <alignment horizontal="center" vertical="center"/>
    </xf>
    <xf numFmtId="164" fontId="0" fillId="13" borderId="1" xfId="0" applyNumberFormat="1" applyFill="1" applyBorder="1"/>
    <xf numFmtId="164" fontId="0" fillId="13" borderId="1" xfId="0" applyNumberFormat="1" applyFill="1" applyBorder="1" applyAlignment="1">
      <alignment horizontal="center" vertical="center"/>
    </xf>
    <xf numFmtId="165" fontId="1" fillId="13" borderId="1" xfId="0" applyNumberFormat="1" applyFont="1" applyFill="1" applyBorder="1" applyAlignment="1" applyProtection="1">
      <alignment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1" fillId="14" borderId="1" xfId="0" applyFont="1" applyFill="1" applyBorder="1" applyAlignment="1" applyProtection="1">
      <alignment horizontal="center" vertical="center"/>
      <protection hidden="1"/>
    </xf>
    <xf numFmtId="0" fontId="0" fillId="14" borderId="1" xfId="0" applyFill="1" applyBorder="1" applyAlignment="1">
      <alignment horizontal="center" vertical="center"/>
    </xf>
    <xf numFmtId="164" fontId="0" fillId="14" borderId="1" xfId="0" applyNumberFormat="1" applyFill="1" applyBorder="1"/>
    <xf numFmtId="164" fontId="0" fillId="14" borderId="1" xfId="0" applyNumberFormat="1" applyFill="1" applyBorder="1" applyAlignment="1">
      <alignment horizontal="center" vertical="center"/>
    </xf>
    <xf numFmtId="165" fontId="1" fillId="14" borderId="1" xfId="0" applyNumberFormat="1" applyFont="1" applyFill="1" applyBorder="1" applyAlignment="1" applyProtection="1">
      <alignment vertical="center"/>
      <protection hidden="1"/>
    </xf>
    <xf numFmtId="0" fontId="0" fillId="12" borderId="1" xfId="0" applyFill="1" applyBorder="1" applyAlignment="1">
      <alignment horizontal="center"/>
    </xf>
    <xf numFmtId="0" fontId="0" fillId="13" borderId="1" xfId="0" applyFill="1" applyBorder="1"/>
    <xf numFmtId="164" fontId="0" fillId="1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3" xfId="0" applyFill="1" applyBorder="1" applyAlignment="1"/>
    <xf numFmtId="0" fontId="0" fillId="0" borderId="0" xfId="0" applyFill="1" applyAlignment="1"/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33CC33"/>
      <color rgb="FF00CC66"/>
      <color rgb="FF00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abSelected="1" topLeftCell="A7" zoomScale="90" zoomScaleNormal="90" workbookViewId="0">
      <selection activeCell="E37" sqref="E37"/>
    </sheetView>
  </sheetViews>
  <sheetFormatPr defaultRowHeight="15" x14ac:dyDescent="0.25"/>
  <cols>
    <col min="2" max="2" width="49.28515625" customWidth="1"/>
    <col min="3" max="3" width="16.7109375" bestFit="1" customWidth="1"/>
    <col min="4" max="4" width="17.42578125" customWidth="1"/>
    <col min="5" max="5" width="20.85546875" customWidth="1"/>
    <col min="6" max="6" width="22.42578125" customWidth="1"/>
    <col min="7" max="7" width="18.140625" customWidth="1"/>
    <col min="8" max="8" width="14.42578125" customWidth="1"/>
    <col min="9" max="9" width="17.28515625" customWidth="1"/>
  </cols>
  <sheetData>
    <row r="2" spans="1:9" x14ac:dyDescent="0.25">
      <c r="A2" s="79" t="s">
        <v>47</v>
      </c>
      <c r="B2" s="79"/>
      <c r="C2" s="79"/>
      <c r="D2" s="79"/>
      <c r="E2" s="79"/>
      <c r="F2" s="79"/>
    </row>
    <row r="3" spans="1:9" x14ac:dyDescent="0.25">
      <c r="A3" s="22"/>
      <c r="B3" s="22"/>
      <c r="C3" s="22"/>
      <c r="D3" s="22"/>
      <c r="E3" s="22"/>
      <c r="F3" s="22"/>
    </row>
    <row r="4" spans="1:9" x14ac:dyDescent="0.25">
      <c r="A4" s="1" t="s">
        <v>0</v>
      </c>
      <c r="B4" s="1"/>
      <c r="C4" s="1"/>
      <c r="D4" s="1"/>
    </row>
    <row r="5" spans="1:9" ht="49.5" customHeight="1" x14ac:dyDescent="0.25">
      <c r="A5" s="21" t="s">
        <v>1</v>
      </c>
      <c r="B5" s="21" t="s">
        <v>2</v>
      </c>
      <c r="C5" s="26" t="s">
        <v>6</v>
      </c>
      <c r="D5" s="21" t="s">
        <v>3</v>
      </c>
      <c r="E5" s="21" t="s">
        <v>8</v>
      </c>
      <c r="F5" s="26" t="s">
        <v>4</v>
      </c>
    </row>
    <row r="6" spans="1:9" x14ac:dyDescent="0.25">
      <c r="A6" s="3">
        <v>1</v>
      </c>
      <c r="B6" s="9" t="s">
        <v>7</v>
      </c>
      <c r="C6" s="7">
        <v>1165</v>
      </c>
      <c r="D6" s="8">
        <v>250</v>
      </c>
      <c r="E6" s="2">
        <f>C6*D6</f>
        <v>291250</v>
      </c>
      <c r="F6" s="11"/>
    </row>
    <row r="7" spans="1:9" x14ac:dyDescent="0.25">
      <c r="A7" s="3"/>
      <c r="B7" s="4"/>
      <c r="C7" s="4"/>
      <c r="D7" s="4"/>
      <c r="E7" s="2"/>
      <c r="F7" s="11"/>
    </row>
    <row r="8" spans="1:9" x14ac:dyDescent="0.25">
      <c r="A8" s="29" t="s">
        <v>5</v>
      </c>
      <c r="B8" s="4"/>
      <c r="C8" s="19">
        <f>SUM(C6:C7)</f>
        <v>1165</v>
      </c>
      <c r="D8" s="4"/>
      <c r="E8" s="6">
        <f>SUM(E6:E7)</f>
        <v>291250</v>
      </c>
      <c r="F8" s="3"/>
    </row>
    <row r="10" spans="1:9" x14ac:dyDescent="0.25">
      <c r="A10" s="18" t="s">
        <v>9</v>
      </c>
      <c r="B10" s="18"/>
      <c r="C10" s="18"/>
      <c r="D10" s="18"/>
    </row>
    <row r="11" spans="1:9" ht="52.5" customHeight="1" x14ac:dyDescent="0.25">
      <c r="A11" s="21" t="s">
        <v>1</v>
      </c>
      <c r="B11" s="21" t="s">
        <v>39</v>
      </c>
      <c r="C11" s="26" t="s">
        <v>40</v>
      </c>
      <c r="D11" s="27" t="s">
        <v>3</v>
      </c>
      <c r="E11" s="21" t="s">
        <v>8</v>
      </c>
      <c r="F11" s="26" t="s">
        <v>4</v>
      </c>
      <c r="G11" s="26" t="s">
        <v>10</v>
      </c>
      <c r="H11" s="28" t="s">
        <v>11</v>
      </c>
      <c r="I11" s="28" t="s">
        <v>12</v>
      </c>
    </row>
    <row r="12" spans="1:9" ht="23.25" x14ac:dyDescent="0.25">
      <c r="A12" s="2">
        <v>1</v>
      </c>
      <c r="B12" s="51" t="s">
        <v>50</v>
      </c>
      <c r="C12" s="52">
        <v>510</v>
      </c>
      <c r="D12" s="53">
        <v>118</v>
      </c>
      <c r="E12" s="54">
        <f>C12*D12</f>
        <v>60180</v>
      </c>
      <c r="F12" s="55"/>
      <c r="G12" s="56"/>
      <c r="H12" s="57">
        <v>10200</v>
      </c>
      <c r="I12" s="56">
        <f>C12*H12</f>
        <v>5202000</v>
      </c>
    </row>
    <row r="13" spans="1:9" ht="23.25" x14ac:dyDescent="0.25">
      <c r="A13" s="2">
        <v>2</v>
      </c>
      <c r="B13" s="51" t="s">
        <v>51</v>
      </c>
      <c r="C13" s="52">
        <v>325</v>
      </c>
      <c r="D13" s="53">
        <v>78</v>
      </c>
      <c r="E13" s="54">
        <f t="shared" ref="E13:E27" si="0">C13*D13</f>
        <v>25350</v>
      </c>
      <c r="F13" s="55"/>
      <c r="G13" s="56"/>
      <c r="H13" s="57">
        <v>8400</v>
      </c>
      <c r="I13" s="56">
        <f t="shared" ref="I13:I27" si="1">C13*H13</f>
        <v>2730000</v>
      </c>
    </row>
    <row r="14" spans="1:9" ht="23.25" x14ac:dyDescent="0.25">
      <c r="A14" s="2">
        <v>3</v>
      </c>
      <c r="B14" s="51" t="s">
        <v>52</v>
      </c>
      <c r="C14" s="52">
        <v>330</v>
      </c>
      <c r="D14" s="53">
        <v>30</v>
      </c>
      <c r="E14" s="54">
        <f t="shared" si="0"/>
        <v>9900</v>
      </c>
      <c r="F14" s="55"/>
      <c r="G14" s="56"/>
      <c r="H14" s="57">
        <v>4560</v>
      </c>
      <c r="I14" s="56">
        <f t="shared" si="1"/>
        <v>1504800</v>
      </c>
    </row>
    <row r="15" spans="1:9" x14ac:dyDescent="0.25">
      <c r="A15" s="2">
        <v>4</v>
      </c>
      <c r="B15" s="51" t="s">
        <v>38</v>
      </c>
      <c r="C15" s="52">
        <v>1</v>
      </c>
      <c r="D15" s="53">
        <v>10</v>
      </c>
      <c r="E15" s="54">
        <f t="shared" si="0"/>
        <v>10</v>
      </c>
      <c r="F15" s="55"/>
      <c r="G15" s="56"/>
      <c r="H15" s="57">
        <v>180000</v>
      </c>
      <c r="I15" s="56">
        <f t="shared" si="1"/>
        <v>180000</v>
      </c>
    </row>
    <row r="16" spans="1:9" x14ac:dyDescent="0.25">
      <c r="A16" s="2">
        <v>5</v>
      </c>
      <c r="B16" s="51" t="s">
        <v>37</v>
      </c>
      <c r="C16" s="52">
        <v>1</v>
      </c>
      <c r="D16" s="53">
        <v>1</v>
      </c>
      <c r="E16" s="54">
        <f t="shared" si="0"/>
        <v>1</v>
      </c>
      <c r="F16" s="55"/>
      <c r="G16" s="56"/>
      <c r="H16" s="57">
        <v>6000</v>
      </c>
      <c r="I16" s="56">
        <f t="shared" si="1"/>
        <v>6000</v>
      </c>
    </row>
    <row r="17" spans="1:11" ht="37.5" customHeight="1" x14ac:dyDescent="0.25">
      <c r="A17" s="2">
        <v>6</v>
      </c>
      <c r="B17" s="59" t="s">
        <v>55</v>
      </c>
      <c r="C17" s="63">
        <v>18</v>
      </c>
      <c r="D17" s="64"/>
      <c r="E17" s="65">
        <v>0</v>
      </c>
      <c r="F17" s="66"/>
      <c r="G17" s="67"/>
      <c r="H17" s="68">
        <v>20958</v>
      </c>
      <c r="I17" s="67">
        <f t="shared" si="1"/>
        <v>377244</v>
      </c>
    </row>
    <row r="18" spans="1:11" ht="34.5" x14ac:dyDescent="0.25">
      <c r="A18" s="2">
        <v>8</v>
      </c>
      <c r="B18" s="59" t="s">
        <v>56</v>
      </c>
      <c r="C18" s="63">
        <v>3</v>
      </c>
      <c r="D18" s="64"/>
      <c r="E18" s="65">
        <v>0</v>
      </c>
      <c r="F18" s="66"/>
      <c r="G18" s="67"/>
      <c r="H18" s="68">
        <v>7978</v>
      </c>
      <c r="I18" s="67">
        <f>C18*H18</f>
        <v>23934</v>
      </c>
    </row>
    <row r="19" spans="1:11" x14ac:dyDescent="0.25">
      <c r="A19" s="2">
        <v>9</v>
      </c>
      <c r="B19" s="59" t="s">
        <v>44</v>
      </c>
      <c r="C19" s="63">
        <v>21</v>
      </c>
      <c r="D19" s="64"/>
      <c r="E19" s="65">
        <v>0</v>
      </c>
      <c r="F19" s="66">
        <v>6000</v>
      </c>
      <c r="G19" s="67"/>
      <c r="H19" s="68">
        <v>5166</v>
      </c>
      <c r="I19" s="67">
        <f t="shared" si="1"/>
        <v>108486</v>
      </c>
    </row>
    <row r="20" spans="1:11" x14ac:dyDescent="0.25">
      <c r="A20" s="2">
        <v>10</v>
      </c>
      <c r="B20" s="60" t="s">
        <v>45</v>
      </c>
      <c r="C20" s="69">
        <v>53</v>
      </c>
      <c r="D20" s="70"/>
      <c r="E20" s="71">
        <v>0</v>
      </c>
      <c r="F20" s="72"/>
      <c r="G20" s="73"/>
      <c r="H20" s="74">
        <v>9672</v>
      </c>
      <c r="I20" s="73">
        <f t="shared" si="1"/>
        <v>512616</v>
      </c>
    </row>
    <row r="21" spans="1:11" x14ac:dyDescent="0.25">
      <c r="A21" s="2">
        <v>11</v>
      </c>
      <c r="B21" s="60" t="s">
        <v>41</v>
      </c>
      <c r="C21" s="69">
        <v>1</v>
      </c>
      <c r="D21" s="70"/>
      <c r="E21" s="71">
        <v>0</v>
      </c>
      <c r="F21" s="72"/>
      <c r="G21" s="73"/>
      <c r="H21" s="74">
        <v>678820</v>
      </c>
      <c r="I21" s="73">
        <f t="shared" si="1"/>
        <v>678820</v>
      </c>
      <c r="J21" s="45"/>
      <c r="K21" s="44"/>
    </row>
    <row r="22" spans="1:11" x14ac:dyDescent="0.25">
      <c r="A22" s="2">
        <v>12</v>
      </c>
      <c r="B22" s="60" t="s">
        <v>49</v>
      </c>
      <c r="C22" s="69">
        <v>360</v>
      </c>
      <c r="D22" s="70"/>
      <c r="E22" s="71">
        <v>0</v>
      </c>
      <c r="F22" s="72"/>
      <c r="G22" s="73"/>
      <c r="H22" s="74">
        <v>1200</v>
      </c>
      <c r="I22" s="73">
        <f t="shared" si="1"/>
        <v>432000</v>
      </c>
      <c r="J22" s="58"/>
      <c r="K22" s="50"/>
    </row>
    <row r="23" spans="1:11" x14ac:dyDescent="0.25">
      <c r="A23" s="2">
        <v>13</v>
      </c>
      <c r="B23" s="60" t="s">
        <v>46</v>
      </c>
      <c r="C23" s="69">
        <v>1</v>
      </c>
      <c r="D23" s="70"/>
      <c r="E23" s="71">
        <v>0</v>
      </c>
      <c r="F23" s="72"/>
      <c r="G23" s="73"/>
      <c r="H23" s="74">
        <v>140000</v>
      </c>
      <c r="I23" s="73">
        <f t="shared" si="1"/>
        <v>140000</v>
      </c>
      <c r="J23" s="45"/>
      <c r="K23" s="44"/>
    </row>
    <row r="24" spans="1:11" x14ac:dyDescent="0.25">
      <c r="A24" s="2">
        <v>14</v>
      </c>
      <c r="B24" s="60" t="s">
        <v>48</v>
      </c>
      <c r="C24" s="69">
        <v>1</v>
      </c>
      <c r="D24" s="70"/>
      <c r="E24" s="71">
        <v>0</v>
      </c>
      <c r="F24" s="72"/>
      <c r="G24" s="73"/>
      <c r="H24" s="74">
        <v>500000</v>
      </c>
      <c r="I24" s="73">
        <f t="shared" si="1"/>
        <v>500000</v>
      </c>
      <c r="J24" s="45"/>
      <c r="K24" s="44"/>
    </row>
    <row r="25" spans="1:11" x14ac:dyDescent="0.25">
      <c r="A25" s="2">
        <v>15</v>
      </c>
      <c r="B25" s="61" t="s">
        <v>53</v>
      </c>
      <c r="C25" s="34">
        <v>13100</v>
      </c>
      <c r="D25" s="37"/>
      <c r="E25" s="35">
        <f t="shared" si="0"/>
        <v>0</v>
      </c>
      <c r="F25" s="12"/>
      <c r="G25" s="36"/>
      <c r="H25" s="38">
        <v>115</v>
      </c>
      <c r="I25" s="36">
        <f t="shared" si="1"/>
        <v>1506500</v>
      </c>
      <c r="J25" s="45"/>
      <c r="K25" s="44"/>
    </row>
    <row r="26" spans="1:11" x14ac:dyDescent="0.25">
      <c r="A26" s="2">
        <v>16</v>
      </c>
      <c r="B26" s="61" t="s">
        <v>54</v>
      </c>
      <c r="C26" s="34">
        <v>10000</v>
      </c>
      <c r="D26" s="37"/>
      <c r="E26" s="35">
        <v>0</v>
      </c>
      <c r="F26" s="12"/>
      <c r="G26" s="36"/>
      <c r="H26" s="38">
        <v>83</v>
      </c>
      <c r="I26" s="36">
        <f t="shared" si="1"/>
        <v>830000</v>
      </c>
      <c r="J26" s="47"/>
      <c r="K26" s="44"/>
    </row>
    <row r="27" spans="1:11" x14ac:dyDescent="0.25">
      <c r="A27" s="2">
        <v>17</v>
      </c>
      <c r="B27" s="62" t="s">
        <v>43</v>
      </c>
      <c r="C27" s="39">
        <v>6000</v>
      </c>
      <c r="D27" s="40"/>
      <c r="E27" s="35">
        <f t="shared" si="0"/>
        <v>0</v>
      </c>
      <c r="F27" s="12"/>
      <c r="G27" s="12"/>
      <c r="H27" s="41">
        <v>15</v>
      </c>
      <c r="I27" s="36">
        <f t="shared" si="1"/>
        <v>90000</v>
      </c>
    </row>
    <row r="28" spans="1:11" x14ac:dyDescent="0.25">
      <c r="A28" s="4" t="s">
        <v>13</v>
      </c>
      <c r="B28" s="4"/>
      <c r="C28" s="42">
        <f>SUM(C12:C27)</f>
        <v>30725</v>
      </c>
      <c r="D28" s="3"/>
      <c r="E28" s="75">
        <f>SUM(E12:E27)</f>
        <v>95441</v>
      </c>
      <c r="F28" s="76">
        <f>SUMPRODUCT(C12:C27,F12:F27)</f>
        <v>126000</v>
      </c>
      <c r="G28" s="10"/>
      <c r="H28" s="4"/>
      <c r="I28" s="77">
        <f>SUM(I12:I27)</f>
        <v>14822400</v>
      </c>
    </row>
    <row r="30" spans="1:11" x14ac:dyDescent="0.25">
      <c r="B30" s="4" t="s">
        <v>14</v>
      </c>
      <c r="C30" s="10">
        <f>I28</f>
        <v>14822400</v>
      </c>
    </row>
    <row r="31" spans="1:11" ht="15.75" thickBot="1" x14ac:dyDescent="0.3">
      <c r="B31" s="48" t="s">
        <v>42</v>
      </c>
      <c r="C31" s="49">
        <v>9877098</v>
      </c>
      <c r="D31" s="80"/>
      <c r="E31" s="81"/>
      <c r="F31" s="81"/>
    </row>
    <row r="32" spans="1:11" ht="15.75" thickBot="1" x14ac:dyDescent="0.3">
      <c r="B32" s="4" t="s">
        <v>15</v>
      </c>
      <c r="C32" s="10">
        <f>C30+C31</f>
        <v>24699498</v>
      </c>
      <c r="E32" t="s">
        <v>33</v>
      </c>
      <c r="F32" s="20">
        <f>COUNTIF(G49:G64,"&gt;0")</f>
        <v>3</v>
      </c>
    </row>
    <row r="33" spans="2:8" x14ac:dyDescent="0.25">
      <c r="B33" s="4" t="s">
        <v>17</v>
      </c>
      <c r="C33" s="33"/>
      <c r="E33" t="s">
        <v>35</v>
      </c>
      <c r="F33" s="30">
        <f>(SUM(C32,F49:F64))</f>
        <v>24699498</v>
      </c>
      <c r="G33" s="43"/>
      <c r="H33" s="44"/>
    </row>
    <row r="34" spans="2:8" x14ac:dyDescent="0.25">
      <c r="B34" s="4" t="s">
        <v>16</v>
      </c>
      <c r="C34" s="31">
        <v>7.29</v>
      </c>
    </row>
    <row r="35" spans="2:8" x14ac:dyDescent="0.25">
      <c r="B35" s="4" t="s">
        <v>18</v>
      </c>
      <c r="C35" s="13">
        <v>0.05</v>
      </c>
    </row>
    <row r="36" spans="2:8" ht="15" customHeight="1" x14ac:dyDescent="0.25">
      <c r="B36" s="4" t="s">
        <v>23</v>
      </c>
      <c r="C36" s="32">
        <v>365</v>
      </c>
      <c r="E36" s="46"/>
      <c r="F36" s="46"/>
    </row>
    <row r="37" spans="2:8" ht="15" customHeight="1" x14ac:dyDescent="0.25">
      <c r="B37" s="4" t="s">
        <v>24</v>
      </c>
      <c r="C37" s="32">
        <v>11</v>
      </c>
      <c r="E37" s="46"/>
      <c r="F37" s="46"/>
    </row>
    <row r="38" spans="2:8" x14ac:dyDescent="0.25">
      <c r="B38" s="4" t="s">
        <v>19</v>
      </c>
      <c r="C38" s="24">
        <v>3971.51</v>
      </c>
    </row>
    <row r="39" spans="2:8" x14ac:dyDescent="0.25">
      <c r="B39" s="4" t="s">
        <v>20</v>
      </c>
      <c r="C39" s="25">
        <v>400000</v>
      </c>
    </row>
    <row r="40" spans="2:8" x14ac:dyDescent="0.25">
      <c r="B40" s="4" t="s">
        <v>21</v>
      </c>
      <c r="C40" s="4">
        <f>F28</f>
        <v>126000</v>
      </c>
    </row>
    <row r="41" spans="2:8" x14ac:dyDescent="0.25">
      <c r="B41" s="4" t="s">
        <v>36</v>
      </c>
      <c r="C41" s="4">
        <f>E8/1000</f>
        <v>291.25</v>
      </c>
    </row>
    <row r="42" spans="2:8" x14ac:dyDescent="0.25">
      <c r="B42" s="4" t="s">
        <v>22</v>
      </c>
      <c r="C42" s="4">
        <f>E28/1000</f>
        <v>95.441000000000003</v>
      </c>
    </row>
    <row r="43" spans="2:8" x14ac:dyDescent="0.25">
      <c r="B43" s="4" t="s">
        <v>25</v>
      </c>
      <c r="C43" s="14">
        <v>1160077</v>
      </c>
      <c r="D43" s="23"/>
    </row>
    <row r="44" spans="2:8" x14ac:dyDescent="0.25">
      <c r="B44" s="4" t="s">
        <v>26</v>
      </c>
      <c r="C44" s="15">
        <f>C42*C38</f>
        <v>379044.88591000001</v>
      </c>
    </row>
    <row r="47" spans="2:8" x14ac:dyDescent="0.25">
      <c r="C47" s="78" t="s">
        <v>27</v>
      </c>
      <c r="D47" s="78"/>
    </row>
    <row r="48" spans="2:8" x14ac:dyDescent="0.25">
      <c r="B48" s="16" t="s">
        <v>30</v>
      </c>
      <c r="C48" s="3" t="s">
        <v>28</v>
      </c>
      <c r="D48" s="3" t="s">
        <v>29</v>
      </c>
      <c r="E48" s="3" t="s">
        <v>31</v>
      </c>
      <c r="F48" s="5" t="s">
        <v>34</v>
      </c>
      <c r="G48" s="5" t="s">
        <v>32</v>
      </c>
    </row>
    <row r="49" spans="2:7" x14ac:dyDescent="0.25">
      <c r="B49">
        <v>1</v>
      </c>
      <c r="C49" s="17">
        <f>$C$43*$C$34*((1+$C$35)^(B49-1))+$C$39</f>
        <v>8856961.3300000001</v>
      </c>
      <c r="D49" s="17">
        <f>$C$44*$C$34*((1+$C$35)^(B49-1))+$C$40</f>
        <v>2889237.2182839001</v>
      </c>
      <c r="E49" s="17">
        <f>C49-D49</f>
        <v>5967724.1117161</v>
      </c>
      <c r="F49" s="10">
        <f>C32*C33</f>
        <v>0</v>
      </c>
      <c r="G49" s="10">
        <f>C32+F49-E49</f>
        <v>18731773.888283901</v>
      </c>
    </row>
    <row r="50" spans="2:7" x14ac:dyDescent="0.25">
      <c r="B50">
        <v>2</v>
      </c>
      <c r="C50" s="17">
        <f t="shared" ref="C50:C64" si="2">$C$43*$C$34*((1+$C$35)^(B50-1))+$C$39</f>
        <v>9279809.3965000007</v>
      </c>
      <c r="D50" s="17">
        <f t="shared" ref="D50:D64" si="3">$C$44*$C$34*((1+$C$35)^(B50-1))+$C$40</f>
        <v>3027399.079198095</v>
      </c>
      <c r="E50" s="17">
        <f t="shared" ref="E50:E64" si="4">C50-D50</f>
        <v>6252410.3173019057</v>
      </c>
      <c r="F50" s="10">
        <f>IF(G49&gt;0,G49*$C$33,0)</f>
        <v>0</v>
      </c>
      <c r="G50" s="10">
        <f>G49+F50-E50</f>
        <v>12479363.570981994</v>
      </c>
    </row>
    <row r="51" spans="2:7" x14ac:dyDescent="0.25">
      <c r="B51">
        <v>3</v>
      </c>
      <c r="C51" s="17">
        <f t="shared" si="2"/>
        <v>9723799.8663250003</v>
      </c>
      <c r="D51" s="17">
        <f t="shared" si="3"/>
        <v>3172469.0331580001</v>
      </c>
      <c r="E51" s="17">
        <f t="shared" si="4"/>
        <v>6551330.8331669997</v>
      </c>
      <c r="F51" s="10">
        <f t="shared" ref="F51:F64" si="5">IF(G50&gt;0,G50*$C$33,0)</f>
        <v>0</v>
      </c>
      <c r="G51" s="10">
        <f t="shared" ref="G51:G64" si="6">G50+F51-E51</f>
        <v>5928032.7378149945</v>
      </c>
    </row>
    <row r="52" spans="2:7" x14ac:dyDescent="0.25">
      <c r="B52">
        <v>4</v>
      </c>
      <c r="C52" s="17">
        <f t="shared" si="2"/>
        <v>10189989.85964125</v>
      </c>
      <c r="D52" s="17">
        <f t="shared" si="3"/>
        <v>3324792.4848159002</v>
      </c>
      <c r="E52" s="17">
        <f t="shared" si="4"/>
        <v>6865197.37482535</v>
      </c>
      <c r="F52" s="10">
        <f t="shared" si="5"/>
        <v>0</v>
      </c>
      <c r="G52" s="10">
        <f t="shared" si="6"/>
        <v>-937164.63701035548</v>
      </c>
    </row>
    <row r="53" spans="2:7" x14ac:dyDescent="0.25">
      <c r="B53">
        <v>5</v>
      </c>
      <c r="C53" s="17">
        <f t="shared" si="2"/>
        <v>10679489.352623312</v>
      </c>
      <c r="D53" s="17">
        <f t="shared" si="3"/>
        <v>3484732.1090566949</v>
      </c>
      <c r="E53" s="17">
        <f t="shared" si="4"/>
        <v>7194757.2435666174</v>
      </c>
      <c r="F53" s="10">
        <f t="shared" si="5"/>
        <v>0</v>
      </c>
      <c r="G53" s="10">
        <f t="shared" si="6"/>
        <v>-8131921.8805769728</v>
      </c>
    </row>
    <row r="54" spans="2:7" x14ac:dyDescent="0.25">
      <c r="B54">
        <v>6</v>
      </c>
      <c r="C54" s="17">
        <f t="shared" si="2"/>
        <v>11193463.820254479</v>
      </c>
      <c r="D54" s="17">
        <f t="shared" si="3"/>
        <v>3652668.71450953</v>
      </c>
      <c r="E54" s="17">
        <f t="shared" si="4"/>
        <v>7540795.1057449486</v>
      </c>
      <c r="F54" s="10">
        <f t="shared" si="5"/>
        <v>0</v>
      </c>
      <c r="G54" s="10">
        <f t="shared" si="6"/>
        <v>-15672716.986321922</v>
      </c>
    </row>
    <row r="55" spans="2:7" x14ac:dyDescent="0.25">
      <c r="B55">
        <v>7</v>
      </c>
      <c r="C55" s="17">
        <f t="shared" si="2"/>
        <v>11733137.011267202</v>
      </c>
      <c r="D55" s="17">
        <f t="shared" si="3"/>
        <v>3829002.1502350061</v>
      </c>
      <c r="E55" s="17">
        <f t="shared" si="4"/>
        <v>7904134.8610321954</v>
      </c>
      <c r="F55" s="10">
        <f t="shared" si="5"/>
        <v>0</v>
      </c>
      <c r="G55" s="10">
        <f t="shared" si="6"/>
        <v>-23576851.847354118</v>
      </c>
    </row>
    <row r="56" spans="2:7" x14ac:dyDescent="0.25">
      <c r="B56">
        <v>8</v>
      </c>
      <c r="C56" s="17">
        <f t="shared" si="2"/>
        <v>12299793.861830564</v>
      </c>
      <c r="D56" s="17">
        <f t="shared" si="3"/>
        <v>4014152.257746757</v>
      </c>
      <c r="E56" s="17">
        <f t="shared" si="4"/>
        <v>8285641.6040838072</v>
      </c>
      <c r="F56" s="10">
        <f t="shared" si="5"/>
        <v>0</v>
      </c>
      <c r="G56" s="10">
        <f t="shared" si="6"/>
        <v>-31862493.451437924</v>
      </c>
    </row>
    <row r="57" spans="2:7" x14ac:dyDescent="0.25">
      <c r="B57">
        <v>9</v>
      </c>
      <c r="C57" s="17">
        <f t="shared" si="2"/>
        <v>12894783.554922091</v>
      </c>
      <c r="D57" s="17">
        <f t="shared" si="3"/>
        <v>4208559.8706340939</v>
      </c>
      <c r="E57" s="17">
        <f t="shared" si="4"/>
        <v>8686223.684287997</v>
      </c>
      <c r="F57" s="10">
        <f t="shared" si="5"/>
        <v>0</v>
      </c>
      <c r="G57" s="10">
        <f t="shared" si="6"/>
        <v>-40548717.135725923</v>
      </c>
    </row>
    <row r="58" spans="2:7" x14ac:dyDescent="0.25">
      <c r="B58">
        <v>10</v>
      </c>
      <c r="C58" s="17">
        <f t="shared" si="2"/>
        <v>13519522.732668197</v>
      </c>
      <c r="D58" s="17">
        <f t="shared" si="3"/>
        <v>4412687.8641657997</v>
      </c>
      <c r="E58" s="17">
        <f t="shared" si="4"/>
        <v>9106834.8685023971</v>
      </c>
      <c r="F58" s="10">
        <f t="shared" si="5"/>
        <v>0</v>
      </c>
      <c r="G58" s="10">
        <f t="shared" si="6"/>
        <v>-49655552.004228324</v>
      </c>
    </row>
    <row r="59" spans="2:7" x14ac:dyDescent="0.25">
      <c r="B59">
        <v>11</v>
      </c>
      <c r="C59" s="17">
        <f t="shared" si="2"/>
        <v>14175498.869301606</v>
      </c>
      <c r="D59" s="17">
        <f t="shared" si="3"/>
        <v>4627022.2573740892</v>
      </c>
      <c r="E59" s="17">
        <f t="shared" si="4"/>
        <v>9548476.6119275168</v>
      </c>
      <c r="F59" s="10">
        <f t="shared" si="5"/>
        <v>0</v>
      </c>
      <c r="G59" s="10">
        <f t="shared" si="6"/>
        <v>-59204028.61615584</v>
      </c>
    </row>
    <row r="60" spans="2:7" x14ac:dyDescent="0.25">
      <c r="B60">
        <v>12</v>
      </c>
      <c r="C60" s="17">
        <f t="shared" si="2"/>
        <v>14864273.812766688</v>
      </c>
      <c r="D60" s="17">
        <f t="shared" si="3"/>
        <v>4852073.370242794</v>
      </c>
      <c r="E60" s="17">
        <f t="shared" si="4"/>
        <v>10012200.442523893</v>
      </c>
      <c r="F60" s="10">
        <f t="shared" si="5"/>
        <v>0</v>
      </c>
      <c r="G60" s="10">
        <f t="shared" si="6"/>
        <v>-69216229.05867973</v>
      </c>
    </row>
    <row r="61" spans="2:7" x14ac:dyDescent="0.25">
      <c r="B61">
        <v>13</v>
      </c>
      <c r="C61" s="17">
        <f t="shared" si="2"/>
        <v>15587487.50340502</v>
      </c>
      <c r="D61" s="17">
        <f t="shared" si="3"/>
        <v>5088377.0387549326</v>
      </c>
      <c r="E61" s="17">
        <f t="shared" si="4"/>
        <v>10499110.464650087</v>
      </c>
      <c r="F61" s="10">
        <f t="shared" si="5"/>
        <v>0</v>
      </c>
      <c r="G61" s="10">
        <f t="shared" si="6"/>
        <v>-79715339.523329824</v>
      </c>
    </row>
    <row r="62" spans="2:7" x14ac:dyDescent="0.25">
      <c r="B62">
        <v>14</v>
      </c>
      <c r="C62" s="17">
        <f t="shared" si="2"/>
        <v>16346861.878575273</v>
      </c>
      <c r="D62" s="17">
        <f t="shared" si="3"/>
        <v>5336495.8906926801</v>
      </c>
      <c r="E62" s="17">
        <f t="shared" si="4"/>
        <v>11010365.987882592</v>
      </c>
      <c r="F62" s="10">
        <f t="shared" si="5"/>
        <v>0</v>
      </c>
      <c r="G62" s="10">
        <f t="shared" si="6"/>
        <v>-90725705.511212409</v>
      </c>
    </row>
    <row r="63" spans="2:7" x14ac:dyDescent="0.25">
      <c r="B63">
        <v>15</v>
      </c>
      <c r="C63" s="17">
        <f t="shared" si="2"/>
        <v>17144204.972504035</v>
      </c>
      <c r="D63" s="17">
        <f t="shared" si="3"/>
        <v>5597020.6852273131</v>
      </c>
      <c r="E63" s="17">
        <f t="shared" si="4"/>
        <v>11547184.287276722</v>
      </c>
      <c r="F63" s="10">
        <f t="shared" si="5"/>
        <v>0</v>
      </c>
      <c r="G63" s="10">
        <f t="shared" si="6"/>
        <v>-102272889.79848912</v>
      </c>
    </row>
    <row r="64" spans="2:7" x14ac:dyDescent="0.25">
      <c r="B64">
        <v>16</v>
      </c>
      <c r="C64" s="17">
        <f t="shared" si="2"/>
        <v>17981415.221129239</v>
      </c>
      <c r="D64" s="17">
        <f t="shared" si="3"/>
        <v>5870571.7194886813</v>
      </c>
      <c r="E64" s="17">
        <f t="shared" si="4"/>
        <v>12110843.501640558</v>
      </c>
      <c r="F64" s="10">
        <f t="shared" si="5"/>
        <v>0</v>
      </c>
      <c r="G64" s="10">
        <f t="shared" si="6"/>
        <v>-114383733.30012968</v>
      </c>
    </row>
  </sheetData>
  <protectedRanges>
    <protectedRange sqref="B6" name="Диапазон2_3_2"/>
    <protectedRange sqref="D6" name="Диапазон2_3_3"/>
    <protectedRange sqref="C6" name="Диапазон2_3_4"/>
    <protectedRange sqref="B25:B26" name="Диапазон2_3_5_1_1"/>
    <protectedRange sqref="D25:D26" name="Диапазон2_3_6_2"/>
    <protectedRange sqref="C25:C26" name="Диапазон2_3_4_1"/>
    <protectedRange sqref="B12:B24" name="Диапазон2_3_5_1_1_1"/>
    <protectedRange sqref="D12:D24" name="Диапазон2_3_6_2_1"/>
    <protectedRange sqref="C12:C24" name="Диапазон2_3_4_1_1"/>
    <protectedRange sqref="H12" name="Диапазон2_3_1_1"/>
  </protectedRanges>
  <mergeCells count="3">
    <mergeCell ref="C47:D47"/>
    <mergeCell ref="A2:F2"/>
    <mergeCell ref="D31:F31"/>
  </mergeCells>
  <conditionalFormatting sqref="C28">
    <cfRule type="cellIs" dxfId="2" priority="1" operator="notEqual">
      <formula>$C$8</formula>
    </cfRule>
    <cfRule type="cellIs" dxfId="1" priority="2" operator="equal">
      <formula>$C$8</formula>
    </cfRule>
    <cfRule type="duplicateValues" dxfId="0" priority="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2017-07-17T08:24:33Z</dcterms:modified>
</cp:coreProperties>
</file>