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оказатели" sheetId="2" r:id="rId1"/>
    <sheet name="Расходы на открытие" sheetId="1" r:id="rId2"/>
    <sheet name="Расчёт окупаемости" sheetId="3" r:id="rId3"/>
  </sheets>
  <calcPr calcId="124519" concurrentCalc="0"/>
</workbook>
</file>

<file path=xl/calcChain.xml><?xml version="1.0" encoding="utf-8"?>
<calcChain xmlns="http://schemas.openxmlformats.org/spreadsheetml/2006/main">
  <c r="H4" i="2"/>
  <c r="B11"/>
  <c r="H5"/>
  <c r="H6"/>
  <c r="B5"/>
  <c r="B8"/>
  <c r="B10"/>
  <c r="E18"/>
  <c r="B16"/>
  <c r="B20"/>
  <c r="E12"/>
  <c r="D50" i="3"/>
  <c r="E50"/>
  <c r="E2" i="2"/>
  <c r="B6"/>
  <c r="E22"/>
  <c r="E26"/>
  <c r="E4"/>
  <c r="AL27" i="3"/>
  <c r="AL26"/>
  <c r="AK27"/>
  <c r="AK26"/>
  <c r="AJ27"/>
  <c r="AJ26"/>
  <c r="AI27"/>
  <c r="AI26"/>
  <c r="AH27"/>
  <c r="AH26"/>
  <c r="AG27"/>
  <c r="AG26"/>
  <c r="AF27"/>
  <c r="AF26"/>
  <c r="AE27"/>
  <c r="AE26"/>
  <c r="AD27"/>
  <c r="AD26"/>
  <c r="AC27"/>
  <c r="AC26"/>
  <c r="AB27"/>
  <c r="AB26"/>
  <c r="AA27"/>
  <c r="AA26"/>
  <c r="Z27"/>
  <c r="Z26"/>
  <c r="Y27"/>
  <c r="Y26"/>
  <c r="X27"/>
  <c r="X26"/>
  <c r="W27"/>
  <c r="W26"/>
  <c r="V27"/>
  <c r="V26"/>
  <c r="U27"/>
  <c r="U26"/>
  <c r="T27"/>
  <c r="T26"/>
  <c r="S27"/>
  <c r="S26"/>
  <c r="R27"/>
  <c r="R26"/>
  <c r="Q27"/>
  <c r="Q26"/>
  <c r="P27"/>
  <c r="P26"/>
  <c r="O27"/>
  <c r="O26"/>
  <c r="N27"/>
  <c r="N26"/>
  <c r="M27"/>
  <c r="M26"/>
  <c r="L27"/>
  <c r="L26"/>
  <c r="K27"/>
  <c r="K26"/>
  <c r="J27"/>
  <c r="J26"/>
  <c r="I27"/>
  <c r="I26"/>
  <c r="H27"/>
  <c r="H26"/>
  <c r="G27"/>
  <c r="G26"/>
  <c r="F27"/>
  <c r="F26"/>
  <c r="E27"/>
  <c r="E26"/>
  <c r="D27"/>
  <c r="D26"/>
  <c r="C27"/>
  <c r="C26"/>
  <c r="E3" i="2"/>
  <c r="AL59" i="3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E24" i="2"/>
  <c r="C16" i="3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E25" i="2"/>
  <c r="AL53" i="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E20" i="2"/>
  <c r="AL17" i="3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C19"/>
  <c r="C21"/>
  <c r="C48"/>
  <c r="C49"/>
  <c r="C51"/>
  <c r="C52"/>
  <c r="C55"/>
  <c r="C56"/>
  <c r="C47"/>
  <c r="C63"/>
  <c r="C36"/>
  <c r="C35"/>
  <c r="C20"/>
  <c r="C22"/>
  <c r="D16"/>
  <c r="E16"/>
  <c r="F16"/>
  <c r="G16"/>
  <c r="H16"/>
  <c r="I16"/>
  <c r="J16"/>
  <c r="K16"/>
  <c r="L16"/>
  <c r="M16"/>
  <c r="N16"/>
  <c r="N19"/>
  <c r="N21"/>
  <c r="N48"/>
  <c r="N49"/>
  <c r="N51"/>
  <c r="N52"/>
  <c r="N55"/>
  <c r="N56"/>
  <c r="N58"/>
  <c r="N47"/>
  <c r="N63"/>
  <c r="N36"/>
  <c r="D40"/>
  <c r="E40"/>
  <c r="F40"/>
  <c r="G40"/>
  <c r="H40"/>
  <c r="I40"/>
  <c r="J40"/>
  <c r="K40"/>
  <c r="L40"/>
  <c r="M40"/>
  <c r="N40"/>
  <c r="N35"/>
  <c r="N20"/>
  <c r="N22"/>
  <c r="D4" i="1" l="1"/>
  <c r="D8"/>
  <c r="D20"/>
  <c r="D21"/>
  <c r="D22"/>
  <c r="J7"/>
  <c r="J10"/>
  <c r="J11"/>
  <c r="J14"/>
  <c r="J18"/>
  <c r="B24"/>
  <c r="O16" i="3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L19"/>
  <c r="AL21"/>
  <c r="AL48"/>
  <c r="AL49"/>
  <c r="AL51"/>
  <c r="AL52"/>
  <c r="AL55"/>
  <c r="AK19"/>
  <c r="AK21"/>
  <c r="AK48"/>
  <c r="AK49"/>
  <c r="AK51"/>
  <c r="AK52"/>
  <c r="AK55"/>
  <c r="AK56"/>
  <c r="AK58"/>
  <c r="AK47"/>
  <c r="AJ19"/>
  <c r="AJ21"/>
  <c r="AJ48"/>
  <c r="AJ49"/>
  <c r="AJ51"/>
  <c r="AJ52"/>
  <c r="AJ55"/>
  <c r="AJ56"/>
  <c r="AJ58"/>
  <c r="AJ47"/>
  <c r="AI19"/>
  <c r="AI21"/>
  <c r="AI48"/>
  <c r="AI49"/>
  <c r="AI51"/>
  <c r="AI52"/>
  <c r="AI55"/>
  <c r="AI56"/>
  <c r="AI58"/>
  <c r="AI47"/>
  <c r="AH19"/>
  <c r="AH21"/>
  <c r="AH48"/>
  <c r="AH49"/>
  <c r="AH51"/>
  <c r="AH52"/>
  <c r="AH55"/>
  <c r="AH56"/>
  <c r="AH58"/>
  <c r="AH47"/>
  <c r="AG19"/>
  <c r="AG21"/>
  <c r="AG48"/>
  <c r="AG49"/>
  <c r="AG51"/>
  <c r="AG52"/>
  <c r="AG55"/>
  <c r="AG56"/>
  <c r="AG58"/>
  <c r="AG47"/>
  <c r="AF19"/>
  <c r="AF21"/>
  <c r="AF48"/>
  <c r="AF49"/>
  <c r="AF51"/>
  <c r="AF52"/>
  <c r="AF55"/>
  <c r="AE19"/>
  <c r="AE21"/>
  <c r="AE48"/>
  <c r="AE49"/>
  <c r="AE51"/>
  <c r="AE52"/>
  <c r="AE55"/>
  <c r="AD19"/>
  <c r="AD21"/>
  <c r="AD48"/>
  <c r="AD49"/>
  <c r="AD51"/>
  <c r="AD52"/>
  <c r="AD55"/>
  <c r="AD56"/>
  <c r="AD58"/>
  <c r="AD47"/>
  <c r="AC19"/>
  <c r="AC21"/>
  <c r="AC48"/>
  <c r="AC49"/>
  <c r="AC51"/>
  <c r="AC52"/>
  <c r="AC55"/>
  <c r="AC56"/>
  <c r="AC58"/>
  <c r="AC47"/>
  <c r="AB19"/>
  <c r="AB21"/>
  <c r="AB48"/>
  <c r="AB49"/>
  <c r="AB51"/>
  <c r="AB52"/>
  <c r="AB55"/>
  <c r="AB56"/>
  <c r="AB58"/>
  <c r="AB47"/>
  <c r="AA19"/>
  <c r="AA21"/>
  <c r="AA48"/>
  <c r="AA49"/>
  <c r="AA51"/>
  <c r="AA52"/>
  <c r="AA55"/>
  <c r="AA56"/>
  <c r="AA58"/>
  <c r="AA47"/>
  <c r="Z19"/>
  <c r="Z21"/>
  <c r="Z48"/>
  <c r="Z49"/>
  <c r="Z51"/>
  <c r="Z52"/>
  <c r="Z55"/>
  <c r="Z56"/>
  <c r="Z58"/>
  <c r="Z47"/>
  <c r="Y19"/>
  <c r="Y21"/>
  <c r="Y48"/>
  <c r="Y49"/>
  <c r="Y51"/>
  <c r="Y52"/>
  <c r="Y55"/>
  <c r="Y56"/>
  <c r="Y58"/>
  <c r="Y47"/>
  <c r="X19"/>
  <c r="X21"/>
  <c r="X48"/>
  <c r="X49"/>
  <c r="X51"/>
  <c r="X52"/>
  <c r="X55"/>
  <c r="X56"/>
  <c r="X58"/>
  <c r="X47"/>
  <c r="W19"/>
  <c r="W21"/>
  <c r="W48"/>
  <c r="W49"/>
  <c r="W51"/>
  <c r="W52"/>
  <c r="W55"/>
  <c r="W56"/>
  <c r="W58"/>
  <c r="W47"/>
  <c r="V19"/>
  <c r="V21"/>
  <c r="V48"/>
  <c r="V49"/>
  <c r="V51"/>
  <c r="V52"/>
  <c r="V55"/>
  <c r="V56"/>
  <c r="V58"/>
  <c r="V47"/>
  <c r="U19"/>
  <c r="U21"/>
  <c r="U48"/>
  <c r="U49"/>
  <c r="U51"/>
  <c r="U52"/>
  <c r="U55"/>
  <c r="U56"/>
  <c r="U58"/>
  <c r="U47"/>
  <c r="T19"/>
  <c r="T21"/>
  <c r="T48"/>
  <c r="T49"/>
  <c r="T51"/>
  <c r="T52"/>
  <c r="T55"/>
  <c r="T56"/>
  <c r="T58"/>
  <c r="T47"/>
  <c r="S19"/>
  <c r="S21"/>
  <c r="S48"/>
  <c r="S49"/>
  <c r="S51"/>
  <c r="S52"/>
  <c r="S55"/>
  <c r="S56"/>
  <c r="S58"/>
  <c r="S47"/>
  <c r="R19"/>
  <c r="R21"/>
  <c r="R48"/>
  <c r="R49"/>
  <c r="R51"/>
  <c r="R52"/>
  <c r="R55"/>
  <c r="R56"/>
  <c r="R58"/>
  <c r="R47"/>
  <c r="P19"/>
  <c r="P21"/>
  <c r="Q48"/>
  <c r="Q19"/>
  <c r="Q21"/>
  <c r="Q49"/>
  <c r="Q51"/>
  <c r="Q52"/>
  <c r="Q55"/>
  <c r="Q56"/>
  <c r="Q58"/>
  <c r="Q47"/>
  <c r="P48"/>
  <c r="P49"/>
  <c r="P51"/>
  <c r="P52"/>
  <c r="P55"/>
  <c r="P56"/>
  <c r="P58"/>
  <c r="P47"/>
  <c r="O19"/>
  <c r="O21"/>
  <c r="O48"/>
  <c r="O49"/>
  <c r="O51"/>
  <c r="O52"/>
  <c r="O55"/>
  <c r="O56"/>
  <c r="O58"/>
  <c r="O47"/>
  <c r="M19"/>
  <c r="M21"/>
  <c r="M48"/>
  <c r="M49"/>
  <c r="M51"/>
  <c r="M52"/>
  <c r="M55"/>
  <c r="L19"/>
  <c r="L21"/>
  <c r="L48"/>
  <c r="L49"/>
  <c r="L51"/>
  <c r="L52"/>
  <c r="L55"/>
  <c r="L56"/>
  <c r="L58"/>
  <c r="L47"/>
  <c r="K19"/>
  <c r="K21"/>
  <c r="K48"/>
  <c r="K49"/>
  <c r="K51"/>
  <c r="K52"/>
  <c r="K55"/>
  <c r="K56"/>
  <c r="K58"/>
  <c r="K47"/>
  <c r="J19"/>
  <c r="J21"/>
  <c r="J48"/>
  <c r="J49"/>
  <c r="J51"/>
  <c r="J52"/>
  <c r="J55"/>
  <c r="J56"/>
  <c r="J58"/>
  <c r="J47"/>
  <c r="I19"/>
  <c r="I21"/>
  <c r="I48"/>
  <c r="I49"/>
  <c r="I51"/>
  <c r="I52"/>
  <c r="I55"/>
  <c r="I56"/>
  <c r="I58"/>
  <c r="I47"/>
  <c r="H19"/>
  <c r="H21"/>
  <c r="H48"/>
  <c r="H49"/>
  <c r="H51"/>
  <c r="H52"/>
  <c r="H55"/>
  <c r="H56"/>
  <c r="H58"/>
  <c r="H47"/>
  <c r="G19"/>
  <c r="G21"/>
  <c r="G48"/>
  <c r="G49"/>
  <c r="G51"/>
  <c r="G52"/>
  <c r="G55"/>
  <c r="G56"/>
  <c r="G58"/>
  <c r="G47"/>
  <c r="F19"/>
  <c r="F21"/>
  <c r="F48"/>
  <c r="F49"/>
  <c r="F51"/>
  <c r="F52"/>
  <c r="F55"/>
  <c r="F56"/>
  <c r="F58"/>
  <c r="F47"/>
  <c r="E19"/>
  <c r="E21"/>
  <c r="E48"/>
  <c r="E49"/>
  <c r="E51"/>
  <c r="E52"/>
  <c r="E55"/>
  <c r="E56"/>
  <c r="E58"/>
  <c r="E47"/>
  <c r="D19"/>
  <c r="D21"/>
  <c r="D48"/>
  <c r="D49"/>
  <c r="D51"/>
  <c r="D52"/>
  <c r="D55"/>
  <c r="D56"/>
  <c r="D58"/>
  <c r="D47"/>
  <c r="E21" i="2"/>
  <c r="E15"/>
  <c r="E16"/>
  <c r="E17"/>
  <c r="E19"/>
  <c r="E23" l="1"/>
  <c r="E14"/>
  <c r="M63" i="3"/>
  <c r="M36"/>
  <c r="M35"/>
  <c r="L63"/>
  <c r="L36"/>
  <c r="L35"/>
  <c r="L20"/>
  <c r="L22"/>
  <c r="K63"/>
  <c r="K36"/>
  <c r="K35"/>
  <c r="K20"/>
  <c r="K22"/>
  <c r="J63"/>
  <c r="J36"/>
  <c r="J35"/>
  <c r="J20"/>
  <c r="J22"/>
  <c r="I63"/>
  <c r="I36"/>
  <c r="I35"/>
  <c r="I20"/>
  <c r="I22"/>
  <c r="H63"/>
  <c r="H36"/>
  <c r="H35"/>
  <c r="H20"/>
  <c r="H22"/>
  <c r="G63"/>
  <c r="G36"/>
  <c r="G35"/>
  <c r="G20"/>
  <c r="G22"/>
  <c r="F63"/>
  <c r="F36"/>
  <c r="F35"/>
  <c r="F20"/>
  <c r="F22"/>
  <c r="E63"/>
  <c r="E36"/>
  <c r="E35"/>
  <c r="E20"/>
  <c r="E22"/>
  <c r="D63"/>
  <c r="D36"/>
  <c r="D35"/>
  <c r="D20"/>
  <c r="D22"/>
  <c r="B26" i="1"/>
  <c r="B27"/>
  <c r="J16" i="2"/>
  <c r="B15"/>
  <c r="B24"/>
  <c r="B14"/>
  <c r="B9"/>
  <c r="I16" l="1"/>
  <c r="C25" i="3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L25"/>
  <c r="AL63"/>
  <c r="AK25"/>
  <c r="AK63"/>
  <c r="AJ25"/>
  <c r="AJ63"/>
  <c r="AI25"/>
  <c r="AI63"/>
  <c r="AH25"/>
  <c r="AH63"/>
  <c r="AG25"/>
  <c r="AG63"/>
  <c r="AF25"/>
  <c r="AF63"/>
  <c r="AE25"/>
  <c r="AE63"/>
  <c r="AD25"/>
  <c r="AD63"/>
  <c r="AC25"/>
  <c r="AC63"/>
  <c r="AB25"/>
  <c r="AB63"/>
  <c r="AA25"/>
  <c r="AA63"/>
  <c r="Z25"/>
  <c r="Z63"/>
  <c r="Y25"/>
  <c r="Y63"/>
  <c r="X25"/>
  <c r="X63"/>
  <c r="W25"/>
  <c r="W63"/>
  <c r="V25"/>
  <c r="V63"/>
  <c r="U25"/>
  <c r="U63"/>
  <c r="T25"/>
  <c r="T63"/>
  <c r="S25"/>
  <c r="S63"/>
  <c r="R25"/>
  <c r="R63"/>
  <c r="Q25"/>
  <c r="Q63"/>
  <c r="P25"/>
  <c r="P63"/>
  <c r="O25"/>
  <c r="O63"/>
  <c r="N25"/>
  <c r="M25"/>
  <c r="L25"/>
  <c r="K25"/>
  <c r="J25"/>
  <c r="I25"/>
  <c r="D25"/>
  <c r="E25"/>
  <c r="F25"/>
  <c r="G25"/>
  <c r="H25"/>
  <c r="C3"/>
  <c r="C37"/>
  <c r="C41"/>
  <c r="C58"/>
  <c r="C60"/>
  <c r="C50"/>
  <c r="D62"/>
  <c r="D64" l="1"/>
  <c r="D65"/>
  <c r="D66"/>
  <c r="D37"/>
  <c r="D38"/>
  <c r="D39"/>
  <c r="D41"/>
  <c r="D42"/>
  <c r="D43"/>
  <c r="D44"/>
  <c r="D45"/>
  <c r="D46"/>
  <c r="D28"/>
  <c r="D60"/>
  <c r="E62"/>
  <c r="E64"/>
  <c r="E65"/>
  <c r="E66"/>
  <c r="E37"/>
  <c r="E38"/>
  <c r="E39"/>
  <c r="E41"/>
  <c r="E42"/>
  <c r="E43"/>
  <c r="E44"/>
  <c r="E45"/>
  <c r="E46"/>
  <c r="E28"/>
  <c r="E60"/>
  <c r="F28"/>
  <c r="G28"/>
  <c r="H28"/>
  <c r="I28"/>
  <c r="J28"/>
  <c r="K28"/>
  <c r="L28"/>
  <c r="M28"/>
  <c r="N28"/>
  <c r="N60"/>
  <c r="N50"/>
  <c r="F62"/>
  <c r="G62"/>
  <c r="H62"/>
  <c r="I62"/>
  <c r="J62"/>
  <c r="K62"/>
  <c r="L62"/>
  <c r="M62"/>
  <c r="N62"/>
  <c r="F64"/>
  <c r="G64"/>
  <c r="H64"/>
  <c r="I64"/>
  <c r="J64"/>
  <c r="K64"/>
  <c r="L64"/>
  <c r="M64"/>
  <c r="N64"/>
  <c r="F65"/>
  <c r="G65"/>
  <c r="H65"/>
  <c r="I65"/>
  <c r="J65"/>
  <c r="K65"/>
  <c r="L65"/>
  <c r="M65"/>
  <c r="N65"/>
  <c r="F66"/>
  <c r="G66"/>
  <c r="H66"/>
  <c r="I66"/>
  <c r="J66"/>
  <c r="K66"/>
  <c r="L66"/>
  <c r="M66"/>
  <c r="N66"/>
  <c r="F37"/>
  <c r="G37"/>
  <c r="H37"/>
  <c r="I37"/>
  <c r="J37"/>
  <c r="K37"/>
  <c r="L37"/>
  <c r="M37"/>
  <c r="N37"/>
  <c r="F38"/>
  <c r="G38"/>
  <c r="H38"/>
  <c r="I38"/>
  <c r="J38"/>
  <c r="K38"/>
  <c r="L38"/>
  <c r="M38"/>
  <c r="N38"/>
  <c r="F39"/>
  <c r="G39"/>
  <c r="H39"/>
  <c r="I39"/>
  <c r="J39"/>
  <c r="K39"/>
  <c r="L39"/>
  <c r="M39"/>
  <c r="N39"/>
  <c r="F41"/>
  <c r="G41"/>
  <c r="H41"/>
  <c r="I41"/>
  <c r="J41"/>
  <c r="K41"/>
  <c r="L41"/>
  <c r="M41"/>
  <c r="N41"/>
  <c r="F42"/>
  <c r="G42"/>
  <c r="H42"/>
  <c r="I42"/>
  <c r="J42"/>
  <c r="K42"/>
  <c r="L42"/>
  <c r="M42"/>
  <c r="N42"/>
  <c r="K43"/>
  <c r="L43"/>
  <c r="M43"/>
  <c r="N43"/>
  <c r="F44"/>
  <c r="G44"/>
  <c r="H44"/>
  <c r="I44"/>
  <c r="J44"/>
  <c r="K44"/>
  <c r="L44"/>
  <c r="M44"/>
  <c r="N44"/>
  <c r="F45"/>
  <c r="G45"/>
  <c r="H45"/>
  <c r="I45"/>
  <c r="J45"/>
  <c r="K45"/>
  <c r="L45"/>
  <c r="M45"/>
  <c r="N45"/>
  <c r="F46"/>
  <c r="G46"/>
  <c r="H46"/>
  <c r="I46"/>
  <c r="J46"/>
  <c r="K46"/>
  <c r="L46"/>
  <c r="M46"/>
  <c r="N46"/>
  <c r="F43"/>
  <c r="F60"/>
  <c r="F50"/>
  <c r="G43"/>
  <c r="G60"/>
  <c r="G50"/>
  <c r="H43"/>
  <c r="H60"/>
  <c r="H50"/>
  <c r="I43"/>
  <c r="I60"/>
  <c r="I50"/>
  <c r="J60"/>
  <c r="J50"/>
  <c r="K60"/>
  <c r="K50"/>
  <c r="L60"/>
  <c r="L50"/>
  <c r="M56"/>
  <c r="M58"/>
  <c r="M60"/>
  <c r="M50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V50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B2" i="2"/>
  <c r="C9" i="3"/>
  <c r="D13"/>
  <c r="D9"/>
  <c r="E13"/>
  <c r="E9"/>
  <c r="F13"/>
  <c r="F9"/>
  <c r="G13"/>
  <c r="G9"/>
  <c r="H13"/>
  <c r="H9"/>
  <c r="I13"/>
  <c r="I9"/>
  <c r="J13"/>
  <c r="J9"/>
  <c r="K13"/>
  <c r="K9"/>
  <c r="L13"/>
  <c r="L9"/>
  <c r="M13"/>
  <c r="N13"/>
  <c r="O37"/>
  <c r="O41"/>
  <c r="O38"/>
  <c r="O39"/>
  <c r="O40"/>
  <c r="O43"/>
  <c r="O44"/>
  <c r="O45"/>
  <c r="O46"/>
  <c r="O35"/>
  <c r="O50"/>
  <c r="O28"/>
  <c r="O60"/>
  <c r="O20"/>
  <c r="O22"/>
  <c r="P37"/>
  <c r="P41"/>
  <c r="P38"/>
  <c r="P39"/>
  <c r="P40"/>
  <c r="P43"/>
  <c r="P44"/>
  <c r="P45"/>
  <c r="P46"/>
  <c r="P35"/>
  <c r="P50"/>
  <c r="P28"/>
  <c r="P60"/>
  <c r="P20"/>
  <c r="P22"/>
  <c r="Q37"/>
  <c r="Q41"/>
  <c r="Q38"/>
  <c r="Q39"/>
  <c r="Q40"/>
  <c r="Q43"/>
  <c r="Q44"/>
  <c r="Q45"/>
  <c r="Q46"/>
  <c r="Q35"/>
  <c r="Q50"/>
  <c r="Q28"/>
  <c r="Q60"/>
  <c r="Q20"/>
  <c r="Q22"/>
  <c r="R37"/>
  <c r="R41"/>
  <c r="R38"/>
  <c r="R39"/>
  <c r="R40"/>
  <c r="R43"/>
  <c r="R44"/>
  <c r="R45"/>
  <c r="R46"/>
  <c r="R35"/>
  <c r="R50"/>
  <c r="R28"/>
  <c r="R60"/>
  <c r="R20"/>
  <c r="R22"/>
  <c r="S37"/>
  <c r="S41"/>
  <c r="S38"/>
  <c r="S39"/>
  <c r="S40"/>
  <c r="S43"/>
  <c r="S44"/>
  <c r="S45"/>
  <c r="S46"/>
  <c r="S35"/>
  <c r="S50"/>
  <c r="S28"/>
  <c r="S60"/>
  <c r="S20"/>
  <c r="S22"/>
  <c r="T37"/>
  <c r="T41"/>
  <c r="T38"/>
  <c r="T39"/>
  <c r="T40"/>
  <c r="T43"/>
  <c r="T44"/>
  <c r="T45"/>
  <c r="T46"/>
  <c r="T35"/>
  <c r="T50"/>
  <c r="T28"/>
  <c r="T60"/>
  <c r="T20"/>
  <c r="T22"/>
  <c r="U37"/>
  <c r="U41"/>
  <c r="U38"/>
  <c r="U39"/>
  <c r="U40"/>
  <c r="U43"/>
  <c r="U44"/>
  <c r="U45"/>
  <c r="U46"/>
  <c r="U35"/>
  <c r="U50"/>
  <c r="U28"/>
  <c r="U60"/>
  <c r="U20"/>
  <c r="U22"/>
  <c r="V37"/>
  <c r="V41"/>
  <c r="V38"/>
  <c r="V39"/>
  <c r="V40"/>
  <c r="V44"/>
  <c r="V45"/>
  <c r="V46"/>
  <c r="V35"/>
  <c r="V28"/>
  <c r="V60"/>
  <c r="V20"/>
  <c r="V22"/>
  <c r="W37"/>
  <c r="W41"/>
  <c r="W38"/>
  <c r="W39"/>
  <c r="W40"/>
  <c r="W43"/>
  <c r="W44"/>
  <c r="W45"/>
  <c r="W46"/>
  <c r="W35"/>
  <c r="W50"/>
  <c r="W28"/>
  <c r="W60"/>
  <c r="W20"/>
  <c r="W22"/>
  <c r="X37"/>
  <c r="X41"/>
  <c r="X38"/>
  <c r="X39"/>
  <c r="X40"/>
  <c r="X43"/>
  <c r="X44"/>
  <c r="X45"/>
  <c r="X46"/>
  <c r="X35"/>
  <c r="X50"/>
  <c r="X28"/>
  <c r="X60"/>
  <c r="X20"/>
  <c r="X22"/>
  <c r="Y37"/>
  <c r="Y41"/>
  <c r="Y38"/>
  <c r="Y39"/>
  <c r="Y40"/>
  <c r="Y43"/>
  <c r="Y44"/>
  <c r="Y45"/>
  <c r="Y46"/>
  <c r="Y35"/>
  <c r="Y50"/>
  <c r="Y28"/>
  <c r="Y60"/>
  <c r="Y20"/>
  <c r="Y22"/>
  <c r="C11"/>
  <c r="D11"/>
  <c r="E11"/>
  <c r="F11"/>
  <c r="G11"/>
  <c r="H11"/>
  <c r="I11"/>
  <c r="J11"/>
  <c r="K11"/>
  <c r="L11"/>
  <c r="Z37"/>
  <c r="Z41"/>
  <c r="Z38"/>
  <c r="Z39"/>
  <c r="Z40"/>
  <c r="Z43"/>
  <c r="Z44"/>
  <c r="Z45"/>
  <c r="Z46"/>
  <c r="Z35"/>
  <c r="Z50"/>
  <c r="Z28"/>
  <c r="Z60"/>
  <c r="Z20"/>
  <c r="Z22"/>
  <c r="AA37"/>
  <c r="AA41"/>
  <c r="AA38"/>
  <c r="AA39"/>
  <c r="AA40"/>
  <c r="AA43"/>
  <c r="AA44"/>
  <c r="AA45"/>
  <c r="AA46"/>
  <c r="AA35"/>
  <c r="AA50"/>
  <c r="AA28"/>
  <c r="AA60"/>
  <c r="AA20"/>
  <c r="AA22"/>
  <c r="AB37"/>
  <c r="AB41"/>
  <c r="AB38"/>
  <c r="AB39"/>
  <c r="AB40"/>
  <c r="AB43"/>
  <c r="AB44"/>
  <c r="AB45"/>
  <c r="AB46"/>
  <c r="AB35"/>
  <c r="AB50"/>
  <c r="AB28"/>
  <c r="AB60"/>
  <c r="AB20"/>
  <c r="AB22"/>
  <c r="AC37"/>
  <c r="AC41"/>
  <c r="AC38"/>
  <c r="AC39"/>
  <c r="AC40"/>
  <c r="AC43"/>
  <c r="AC44"/>
  <c r="AC45"/>
  <c r="AC46"/>
  <c r="AC35"/>
  <c r="AC50"/>
  <c r="AC28"/>
  <c r="AC60"/>
  <c r="AC20"/>
  <c r="AC22"/>
  <c r="AD37"/>
  <c r="AD41"/>
  <c r="AD38"/>
  <c r="AD39"/>
  <c r="AD40"/>
  <c r="AD43"/>
  <c r="AD44"/>
  <c r="AD45"/>
  <c r="AD46"/>
  <c r="AD35"/>
  <c r="AD50"/>
  <c r="AD28"/>
  <c r="AD60"/>
  <c r="AD20"/>
  <c r="AD22"/>
  <c r="AE37"/>
  <c r="AE41"/>
  <c r="AE38"/>
  <c r="AE39"/>
  <c r="AE40"/>
  <c r="AE43"/>
  <c r="AE44"/>
  <c r="AE45"/>
  <c r="AE46"/>
  <c r="AE35"/>
  <c r="AE50"/>
  <c r="AE28"/>
  <c r="AE56"/>
  <c r="AE58"/>
  <c r="AE60"/>
  <c r="AF37"/>
  <c r="AF41"/>
  <c r="AF38"/>
  <c r="AF39"/>
  <c r="AF40"/>
  <c r="AF43"/>
  <c r="AF44"/>
  <c r="AF45"/>
  <c r="AF46"/>
  <c r="AF35"/>
  <c r="AF50"/>
  <c r="AF28"/>
  <c r="AF56"/>
  <c r="AF58"/>
  <c r="AF60"/>
  <c r="AG37"/>
  <c r="AG41"/>
  <c r="AG38"/>
  <c r="AG39"/>
  <c r="AG40"/>
  <c r="AG43"/>
  <c r="AG44"/>
  <c r="AG45"/>
  <c r="AG46"/>
  <c r="AG35"/>
  <c r="AG50"/>
  <c r="AG28"/>
  <c r="AG60"/>
  <c r="AG20"/>
  <c r="AG22"/>
  <c r="AH37"/>
  <c r="AH41"/>
  <c r="AH38"/>
  <c r="AH39"/>
  <c r="AH40"/>
  <c r="AH43"/>
  <c r="AH44"/>
  <c r="AH45"/>
  <c r="AH46"/>
  <c r="AH35"/>
  <c r="AH50"/>
  <c r="AH28"/>
  <c r="AH60"/>
  <c r="AH20"/>
  <c r="AH22"/>
  <c r="AI37"/>
  <c r="AI41"/>
  <c r="AI38"/>
  <c r="AI39"/>
  <c r="AI40"/>
  <c r="AI43"/>
  <c r="AI44"/>
  <c r="AI45"/>
  <c r="AI46"/>
  <c r="AI35"/>
  <c r="AI50"/>
  <c r="AI28"/>
  <c r="AI60"/>
  <c r="AI20"/>
  <c r="AI22"/>
  <c r="AJ37"/>
  <c r="AJ41"/>
  <c r="AJ38"/>
  <c r="AJ39"/>
  <c r="AJ40"/>
  <c r="AJ43"/>
  <c r="AJ44"/>
  <c r="AJ45"/>
  <c r="AJ46"/>
  <c r="AJ35"/>
  <c r="AJ50"/>
  <c r="AJ28"/>
  <c r="AJ60"/>
  <c r="AJ20"/>
  <c r="AJ22"/>
  <c r="AK37"/>
  <c r="AK41"/>
  <c r="AK38"/>
  <c r="AK39"/>
  <c r="AK40"/>
  <c r="AK43"/>
  <c r="AK44"/>
  <c r="AK45"/>
  <c r="AK46"/>
  <c r="AK35"/>
  <c r="AK50"/>
  <c r="AK28"/>
  <c r="AK60"/>
  <c r="AK20"/>
  <c r="AK22"/>
  <c r="AL37"/>
  <c r="AL41"/>
  <c r="AL38"/>
  <c r="AL39"/>
  <c r="AL40"/>
  <c r="AL43"/>
  <c r="AL44"/>
  <c r="AL45"/>
  <c r="AL46"/>
  <c r="AL35"/>
  <c r="AL50"/>
  <c r="AL28"/>
  <c r="AL56"/>
  <c r="AL58"/>
  <c r="AL60"/>
  <c r="B3" i="2"/>
  <c r="AL34" i="3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K30"/>
  <c r="AJ30"/>
  <c r="AI30"/>
  <c r="AH30"/>
  <c r="AG30"/>
  <c r="AD30"/>
  <c r="AC30"/>
  <c r="AB30"/>
  <c r="AA30"/>
  <c r="Z30"/>
  <c r="Y30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K23"/>
  <c r="AJ23"/>
  <c r="AI23"/>
  <c r="AH23"/>
  <c r="AG23"/>
  <c r="AD23"/>
  <c r="AC23"/>
  <c r="AB23"/>
  <c r="AA23"/>
  <c r="Z23"/>
  <c r="Y23"/>
  <c r="X23"/>
  <c r="W23"/>
  <c r="V23"/>
  <c r="U23"/>
  <c r="T23"/>
  <c r="S23"/>
  <c r="R23"/>
  <c r="Q23"/>
  <c r="P23"/>
  <c r="O23"/>
  <c r="N23"/>
  <c r="L23"/>
  <c r="K23"/>
  <c r="J23"/>
  <c r="I23"/>
  <c r="H23"/>
  <c r="G23"/>
  <c r="F23"/>
  <c r="E23"/>
  <c r="D23"/>
  <c r="C23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K10"/>
  <c r="AJ10"/>
  <c r="AI10"/>
  <c r="AH10"/>
  <c r="AG10"/>
  <c r="AD10"/>
  <c r="AC10"/>
  <c r="AB10"/>
  <c r="AA10"/>
  <c r="Z10"/>
  <c r="Y10"/>
  <c r="X10"/>
  <c r="W10"/>
  <c r="V10"/>
  <c r="U10"/>
  <c r="T10"/>
  <c r="S10"/>
  <c r="R10"/>
  <c r="Q10"/>
  <c r="P10"/>
  <c r="O10"/>
  <c r="N10"/>
  <c r="L10"/>
  <c r="K10"/>
  <c r="J10"/>
  <c r="I10"/>
  <c r="H10"/>
  <c r="G10"/>
  <c r="F10"/>
  <c r="E10"/>
  <c r="D10"/>
  <c r="C10"/>
  <c r="E11" i="2"/>
  <c r="E10"/>
  <c r="E9"/>
  <c r="E8"/>
  <c r="E6"/>
  <c r="B12"/>
  <c r="E7"/>
  <c r="M47" i="3"/>
  <c r="M20"/>
  <c r="M22"/>
  <c r="M9"/>
  <c r="N9"/>
  <c r="N11"/>
  <c r="O9"/>
  <c r="O11"/>
  <c r="P9"/>
  <c r="P11"/>
  <c r="Q9"/>
  <c r="Q11"/>
  <c r="R9"/>
  <c r="R11"/>
  <c r="S9"/>
  <c r="S11"/>
  <c r="T9"/>
  <c r="T11"/>
  <c r="U9"/>
  <c r="U11"/>
  <c r="V9"/>
  <c r="V11"/>
  <c r="W9"/>
  <c r="W11"/>
  <c r="X9"/>
  <c r="X11"/>
  <c r="Y9"/>
  <c r="Y11"/>
  <c r="Z9"/>
  <c r="Z11"/>
  <c r="AA9"/>
  <c r="AA11"/>
  <c r="AB9"/>
  <c r="AB11"/>
  <c r="AC9"/>
  <c r="AC11"/>
  <c r="AD9"/>
  <c r="AD11"/>
  <c r="M11"/>
  <c r="M30"/>
  <c r="M23"/>
  <c r="M10"/>
  <c r="AE47"/>
  <c r="AE20"/>
  <c r="AE22"/>
  <c r="AE30"/>
  <c r="AE23"/>
  <c r="AE10"/>
  <c r="AE9"/>
  <c r="AE11"/>
  <c r="AF47"/>
  <c r="AF20"/>
  <c r="AF22"/>
  <c r="AF30"/>
  <c r="AF10"/>
  <c r="AF9"/>
  <c r="AG9"/>
  <c r="AG11"/>
  <c r="AH9"/>
  <c r="AH11"/>
  <c r="AI9"/>
  <c r="AI11"/>
  <c r="AJ9"/>
  <c r="AJ11"/>
  <c r="AK9"/>
  <c r="AK11"/>
  <c r="AF11"/>
  <c r="AL47"/>
  <c r="AL20"/>
  <c r="AL22"/>
  <c r="AL30"/>
  <c r="AL23"/>
  <c r="AL10"/>
  <c r="C6"/>
  <c r="C7"/>
  <c r="C8"/>
  <c r="AL9"/>
  <c r="AL11"/>
  <c r="C4"/>
</calcChain>
</file>

<file path=xl/sharedStrings.xml><?xml version="1.0" encoding="utf-8"?>
<sst xmlns="http://schemas.openxmlformats.org/spreadsheetml/2006/main" count="217" uniqueCount="129">
  <si>
    <t>Кол-во</t>
  </si>
  <si>
    <t>Цена</t>
  </si>
  <si>
    <t>Общая сумма</t>
  </si>
  <si>
    <t>Телефон</t>
  </si>
  <si>
    <t>Итого:</t>
  </si>
  <si>
    <t>Ключевые показатели</t>
  </si>
  <si>
    <t>Показатели контроля</t>
  </si>
  <si>
    <t>Кол-во новых клиентов</t>
  </si>
  <si>
    <t>Кол-во рабочих часов</t>
  </si>
  <si>
    <t>Стоимость клиента</t>
  </si>
  <si>
    <t>Средний чек</t>
  </si>
  <si>
    <t>LTV</t>
  </si>
  <si>
    <t>Кол-во чеков в день</t>
  </si>
  <si>
    <t>EBITDA</t>
  </si>
  <si>
    <t>Ееждневная выручка</t>
  </si>
  <si>
    <t>Prime Cost</t>
  </si>
  <si>
    <t>Издержки</t>
  </si>
  <si>
    <t>Rent Cost</t>
  </si>
  <si>
    <t>Ежемесячная выручка</t>
  </si>
  <si>
    <t>Staff Cost</t>
  </si>
  <si>
    <t>Прибыль</t>
  </si>
  <si>
    <t>Delivery Cost</t>
  </si>
  <si>
    <t>Рентабельность</t>
  </si>
  <si>
    <t>Постоянные издержки</t>
  </si>
  <si>
    <t>Переменные издержки</t>
  </si>
  <si>
    <t>Зарплата</t>
  </si>
  <si>
    <t>Маркетинг (реклама)</t>
  </si>
  <si>
    <t>Налоги (ФОТ)</t>
  </si>
  <si>
    <t>Амортизация</t>
  </si>
  <si>
    <t>Банк</t>
  </si>
  <si>
    <t>Упаковка</t>
  </si>
  <si>
    <t>CRM</t>
  </si>
  <si>
    <t>Funny Donuts Family (10%)</t>
  </si>
  <si>
    <t>Страховые взносы</t>
  </si>
  <si>
    <t>Аренда</t>
  </si>
  <si>
    <t>Комиссия ЯндексДеньги</t>
  </si>
  <si>
    <t xml:space="preserve">ФЗ-54 </t>
  </si>
  <si>
    <t>Печать карточек FDF</t>
  </si>
  <si>
    <t>Доставка (80р.)</t>
  </si>
  <si>
    <t>Менеджер</t>
  </si>
  <si>
    <t>Персонал</t>
  </si>
  <si>
    <t>Пекарь</t>
  </si>
  <si>
    <t>Бухгалтер</t>
  </si>
  <si>
    <t>ФОТ</t>
  </si>
  <si>
    <t>Охрана</t>
  </si>
  <si>
    <t>Комунальные услуги</t>
  </si>
  <si>
    <t xml:space="preserve">Позиция </t>
  </si>
  <si>
    <t xml:space="preserve">Тестомес </t>
  </si>
  <si>
    <t>Расстоечный шкаф</t>
  </si>
  <si>
    <t xml:space="preserve">Миксер </t>
  </si>
  <si>
    <t>Кондитерский стол</t>
  </si>
  <si>
    <t>Кухонная утварь</t>
  </si>
  <si>
    <t>Ремонт помещения</t>
  </si>
  <si>
    <t>Холодильник</t>
  </si>
  <si>
    <t>Видеонаблюдение</t>
  </si>
  <si>
    <t>Регистрация ООО</t>
  </si>
  <si>
    <t>Ингредиенты</t>
  </si>
  <si>
    <t>Инвестиции</t>
  </si>
  <si>
    <t>Срок окупаемости</t>
  </si>
  <si>
    <t>месяцев</t>
  </si>
  <si>
    <t>Ставка дисконтирования</t>
  </si>
  <si>
    <t>Терминальная стоимость</t>
  </si>
  <si>
    <t>Стоимость предприятия</t>
  </si>
  <si>
    <t>Стоимость инвестиций</t>
  </si>
  <si>
    <t>Cumulative Discounted FCFF</t>
  </si>
  <si>
    <t>Точка безубыточности</t>
  </si>
  <si>
    <t>Точка окупаемости инвестиций</t>
  </si>
  <si>
    <t>Месяц работы</t>
  </si>
  <si>
    <t>Количество рабочих часов</t>
  </si>
  <si>
    <t>Ежедневная выручка</t>
  </si>
  <si>
    <t>Количество чеков в месяц</t>
  </si>
  <si>
    <t>Клиентов</t>
  </si>
  <si>
    <t>новых</t>
  </si>
  <si>
    <t>повторных</t>
  </si>
  <si>
    <t>ФЗ-54</t>
  </si>
  <si>
    <t>Хостинг</t>
  </si>
  <si>
    <t>Маркетинг</t>
  </si>
  <si>
    <t>Доставка</t>
  </si>
  <si>
    <t>Расчет окупаемости</t>
  </si>
  <si>
    <t>Кол-во повторных заказов</t>
  </si>
  <si>
    <t>Оборотные средства</t>
  </si>
  <si>
    <t>Зарплата Пекарям</t>
  </si>
  <si>
    <t>Зарплата Менеджеру</t>
  </si>
  <si>
    <t>Пекари</t>
  </si>
  <si>
    <t xml:space="preserve">Копирайтер </t>
  </si>
  <si>
    <t>Копирайтер</t>
  </si>
  <si>
    <t>Сертификация продукции</t>
  </si>
  <si>
    <t>Среднее кол-во доставок в час</t>
  </si>
  <si>
    <t>Акция 5 кор. в подарок</t>
  </si>
  <si>
    <t>Акция 5-я кор. в подарок</t>
  </si>
  <si>
    <t>Суммарное кол-во коробок (в месяц)</t>
  </si>
  <si>
    <t>Количество чеков (в день)</t>
  </si>
  <si>
    <t>Кол-во чеков в месяц</t>
  </si>
  <si>
    <t>Общее кол-во кор. (месяц)</t>
  </si>
  <si>
    <t>Себестоимость одной упаковки</t>
  </si>
  <si>
    <t>Дизайн + Фотограф</t>
  </si>
  <si>
    <t>Дизайнер+Фотограф</t>
  </si>
  <si>
    <t>Акция 2-кор. (25%)</t>
  </si>
  <si>
    <t>Видеоналюдение</t>
  </si>
  <si>
    <t>Позиция</t>
  </si>
  <si>
    <t>Маркетинговые затраты</t>
  </si>
  <si>
    <t>Сайт</t>
  </si>
  <si>
    <t>Персонаж</t>
  </si>
  <si>
    <t>Домен (ru/com)</t>
  </si>
  <si>
    <t>Хостинг (мес.)</t>
  </si>
  <si>
    <t xml:space="preserve">Дизайн упаковки </t>
  </si>
  <si>
    <t>Дизайн карточки FDF</t>
  </si>
  <si>
    <t>Печать карточки FDF</t>
  </si>
  <si>
    <t>Упаковка + печать</t>
  </si>
  <si>
    <t>Интеграция с ЯД</t>
  </si>
  <si>
    <t>Фотосессия</t>
  </si>
  <si>
    <t>Дизайн группы</t>
  </si>
  <si>
    <t>Кудрявцев Сергей</t>
  </si>
  <si>
    <t>Инвестор</t>
  </si>
  <si>
    <t>Выплаты с прибыли до окуп.</t>
  </si>
  <si>
    <t>Итого (общие инвестиции)</t>
  </si>
  <si>
    <t>Фритюрница</t>
  </si>
  <si>
    <t xml:space="preserve">Весы кухонные </t>
  </si>
  <si>
    <t>СРМ</t>
  </si>
  <si>
    <t>Налоги (УСН 6%)</t>
  </si>
  <si>
    <t>Интеграция СРМ</t>
  </si>
  <si>
    <t>Магниты с городом Джимми</t>
  </si>
  <si>
    <t>Taxes Cost</t>
  </si>
  <si>
    <t>Стоимость за один</t>
  </si>
  <si>
    <t>Ежемес. Выручка</t>
  </si>
  <si>
    <t xml:space="preserve">Издержки </t>
  </si>
  <si>
    <t>Кол-во пончиков день</t>
  </si>
  <si>
    <t>Продажи в кофейни (отдельно)</t>
  </si>
  <si>
    <t>Аренда помещения (15-25м2)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</si>
</sst>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4" formatCode="_-* #,##0.00[$р.-419]_-;\-* #,##0.00[$р.-419]_-;_-* &quot;-&quot;??[$р.-419]_-;_-@_-"/>
    <numFmt numFmtId="165" formatCode="#,##0.00&quot;р.&quot;"/>
    <numFmt numFmtId="166" formatCode="#,##0&quot;р.&quot;"/>
    <numFmt numFmtId="167" formatCode="#,##0.0&quot;р.&quot;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0" fillId="0" borderId="5" xfId="0" applyBorder="1"/>
    <xf numFmtId="0" fontId="3" fillId="0" borderId="1" xfId="0" applyFont="1" applyBorder="1" applyAlignment="1"/>
    <xf numFmtId="164" fontId="0" fillId="0" borderId="1" xfId="0" applyNumberFormat="1" applyBorder="1"/>
    <xf numFmtId="164" fontId="0" fillId="0" borderId="5" xfId="1" applyNumberFormat="1" applyFont="1" applyBorder="1"/>
    <xf numFmtId="164" fontId="0" fillId="0" borderId="1" xfId="1" applyNumberFormat="1" applyFont="1" applyBorder="1"/>
    <xf numFmtId="9" fontId="0" fillId="0" borderId="1" xfId="2" applyFont="1" applyBorder="1"/>
    <xf numFmtId="0" fontId="4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164" fontId="4" fillId="0" borderId="5" xfId="1" applyNumberFormat="1" applyFont="1" applyBorder="1" applyAlignment="1">
      <alignment horizontal="right" wrapText="1"/>
    </xf>
    <xf numFmtId="164" fontId="3" fillId="0" borderId="1" xfId="1" applyNumberFormat="1" applyFont="1" applyBorder="1" applyAlignment="1">
      <alignment horizontal="right" wrapText="1"/>
    </xf>
    <xf numFmtId="164" fontId="3" fillId="0" borderId="5" xfId="1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165" fontId="0" fillId="0" borderId="1" xfId="1" applyNumberFormat="1" applyFont="1" applyBorder="1"/>
    <xf numFmtId="164" fontId="0" fillId="0" borderId="0" xfId="1" applyNumberFormat="1" applyFont="1" applyBorder="1"/>
    <xf numFmtId="164" fontId="2" fillId="0" borderId="0" xfId="0" applyNumberFormat="1" applyFont="1" applyBorder="1"/>
    <xf numFmtId="0" fontId="0" fillId="0" borderId="0" xfId="0" applyBorder="1"/>
    <xf numFmtId="164" fontId="0" fillId="0" borderId="0" xfId="1" applyNumberFormat="1" applyFont="1" applyFill="1" applyBorder="1"/>
    <xf numFmtId="164" fontId="2" fillId="0" borderId="0" xfId="1" applyNumberFormat="1" applyFont="1" applyBorder="1"/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0" fillId="0" borderId="2" xfId="0" applyNumberFormat="1" applyBorder="1"/>
    <xf numFmtId="0" fontId="0" fillId="0" borderId="1" xfId="0" applyFont="1" applyBorder="1"/>
    <xf numFmtId="164" fontId="0" fillId="0" borderId="1" xfId="0" applyNumberFormat="1" applyFont="1" applyBorder="1"/>
    <xf numFmtId="0" fontId="2" fillId="0" borderId="0" xfId="0" applyFont="1"/>
    <xf numFmtId="9" fontId="0" fillId="0" borderId="1" xfId="0" applyNumberFormat="1" applyBorder="1"/>
    <xf numFmtId="0" fontId="0" fillId="0" borderId="1" xfId="0" applyBorder="1" applyAlignment="1">
      <alignment horizontal="right"/>
    </xf>
    <xf numFmtId="9" fontId="0" fillId="0" borderId="3" xfId="2" applyFont="1" applyBorder="1"/>
    <xf numFmtId="1" fontId="0" fillId="0" borderId="1" xfId="0" applyNumberFormat="1" applyBorder="1"/>
    <xf numFmtId="1" fontId="0" fillId="0" borderId="1" xfId="0" applyNumberFormat="1" applyFill="1" applyBorder="1"/>
    <xf numFmtId="164" fontId="0" fillId="0" borderId="1" xfId="0" applyNumberFormat="1" applyFill="1" applyBorder="1"/>
    <xf numFmtId="9" fontId="0" fillId="0" borderId="1" xfId="2" applyFont="1" applyFill="1" applyBorder="1"/>
    <xf numFmtId="164" fontId="0" fillId="0" borderId="3" xfId="0" applyNumberFormat="1" applyBorder="1"/>
    <xf numFmtId="164" fontId="0" fillId="0" borderId="5" xfId="0" applyNumberFormat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0" borderId="0" xfId="0" applyNumberFormat="1"/>
    <xf numFmtId="0" fontId="0" fillId="0" borderId="3" xfId="0" applyFont="1" applyBorder="1" applyAlignment="1">
      <alignment horizontal="left"/>
    </xf>
    <xf numFmtId="166" fontId="0" fillId="0" borderId="5" xfId="0" applyNumberFormat="1" applyFont="1" applyBorder="1" applyAlignment="1">
      <alignment horizontal="right"/>
    </xf>
    <xf numFmtId="164" fontId="0" fillId="4" borderId="1" xfId="0" applyNumberFormat="1" applyFill="1" applyBorder="1"/>
    <xf numFmtId="167" fontId="0" fillId="0" borderId="0" xfId="0" applyNumberFormat="1" applyFont="1" applyBorder="1"/>
    <xf numFmtId="0" fontId="2" fillId="0" borderId="1" xfId="0" applyFont="1" applyFill="1" applyBorder="1"/>
    <xf numFmtId="44" fontId="0" fillId="0" borderId="1" xfId="1" applyFont="1" applyBorder="1"/>
    <xf numFmtId="44" fontId="0" fillId="0" borderId="1" xfId="1" applyFont="1" applyFill="1" applyBorder="1"/>
    <xf numFmtId="9" fontId="0" fillId="0" borderId="0" xfId="2" applyFont="1"/>
    <xf numFmtId="9" fontId="2" fillId="0" borderId="1" xfId="2" applyFont="1" applyBorder="1"/>
    <xf numFmtId="44" fontId="2" fillId="0" borderId="1" xfId="0" applyNumberFormat="1" applyFont="1" applyBorder="1"/>
    <xf numFmtId="0" fontId="2" fillId="3" borderId="1" xfId="0" applyFont="1" applyFill="1" applyBorder="1" applyAlignment="1">
      <alignment horizontal="right"/>
    </xf>
    <xf numFmtId="44" fontId="2" fillId="3" borderId="1" xfId="0" applyNumberFormat="1" applyFont="1" applyFill="1" applyBorder="1"/>
    <xf numFmtId="0" fontId="0" fillId="3" borderId="0" xfId="0" applyFill="1"/>
    <xf numFmtId="0" fontId="0" fillId="3" borderId="0" xfId="0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0" fillId="3" borderId="0" xfId="0" applyNumberFormat="1" applyFill="1" applyBorder="1"/>
    <xf numFmtId="164" fontId="0" fillId="3" borderId="0" xfId="0" applyNumberFormat="1" applyFont="1" applyFill="1" applyBorder="1"/>
    <xf numFmtId="164" fontId="0" fillId="0" borderId="0" xfId="0" applyNumberFormat="1" applyBorder="1"/>
    <xf numFmtId="0" fontId="2" fillId="3" borderId="0" xfId="0" applyFont="1" applyFill="1" applyBorder="1" applyAlignment="1">
      <alignment horizontal="center"/>
    </xf>
    <xf numFmtId="1" fontId="0" fillId="0" borderId="5" xfId="1" applyNumberFormat="1" applyFont="1" applyBorder="1"/>
    <xf numFmtId="0" fontId="2" fillId="0" borderId="0" xfId="0" applyFont="1" applyBorder="1"/>
    <xf numFmtId="0" fontId="0" fillId="4" borderId="1" xfId="0" applyFill="1" applyBorder="1"/>
    <xf numFmtId="44" fontId="0" fillId="4" borderId="1" xfId="1" applyFont="1" applyFill="1" applyBorder="1"/>
    <xf numFmtId="44" fontId="0" fillId="4" borderId="1" xfId="0" applyNumberFormat="1" applyFill="1" applyBorder="1"/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opLeftCell="A3" workbookViewId="0">
      <selection activeCell="A23" sqref="A23"/>
    </sheetView>
  </sheetViews>
  <sheetFormatPr defaultRowHeight="15"/>
  <cols>
    <col min="1" max="1" width="33.5703125" customWidth="1"/>
    <col min="2" max="2" width="14.42578125" customWidth="1"/>
    <col min="4" max="4" width="26.28515625" customWidth="1"/>
    <col min="5" max="5" width="16.85546875" customWidth="1"/>
    <col min="7" max="7" width="19.7109375" customWidth="1"/>
    <col min="8" max="8" width="12" customWidth="1"/>
    <col min="9" max="10" width="12.140625" bestFit="1" customWidth="1"/>
  </cols>
  <sheetData>
    <row r="1" spans="1:10">
      <c r="A1" s="74" t="s">
        <v>5</v>
      </c>
      <c r="B1" s="75"/>
      <c r="D1" s="76" t="s">
        <v>6</v>
      </c>
      <c r="E1" s="77"/>
      <c r="G1" s="78" t="s">
        <v>127</v>
      </c>
      <c r="H1" s="79"/>
    </row>
    <row r="2" spans="1:10" ht="16.5" customHeight="1">
      <c r="A2" s="45" t="s">
        <v>94</v>
      </c>
      <c r="B2" s="46">
        <f>B9/B6</f>
        <v>343.29310344827587</v>
      </c>
      <c r="D2" s="2" t="s">
        <v>92</v>
      </c>
      <c r="E2" s="2">
        <f>B7*30</f>
        <v>600</v>
      </c>
      <c r="G2" s="71" t="s">
        <v>126</v>
      </c>
      <c r="H2" s="71">
        <v>30</v>
      </c>
    </row>
    <row r="3" spans="1:10">
      <c r="A3" s="6" t="s">
        <v>87</v>
      </c>
      <c r="B3" s="5">
        <f>B7/B4</f>
        <v>2</v>
      </c>
      <c r="D3" s="2" t="s">
        <v>79</v>
      </c>
      <c r="E3" s="2">
        <f>E2*75%</f>
        <v>450</v>
      </c>
      <c r="G3" s="71" t="s">
        <v>123</v>
      </c>
      <c r="H3" s="72">
        <v>40</v>
      </c>
    </row>
    <row r="4" spans="1:10">
      <c r="A4" s="6" t="s">
        <v>8</v>
      </c>
      <c r="B4" s="5">
        <v>10</v>
      </c>
      <c r="D4" s="2" t="s">
        <v>7</v>
      </c>
      <c r="E4" s="2">
        <f>E2*25%</f>
        <v>150</v>
      </c>
      <c r="G4" s="71" t="s">
        <v>125</v>
      </c>
      <c r="H4" s="72">
        <f>((30*H2)*13)+((30*3)*80)+(6.75*(H2*30))</f>
        <v>24975</v>
      </c>
    </row>
    <row r="5" spans="1:10" ht="16.5" customHeight="1">
      <c r="A5" s="4" t="s">
        <v>10</v>
      </c>
      <c r="B5" s="8">
        <f>(((B7*5%)*1600)+(800*(B7*25%))+((B7*70%)*400))/B7</f>
        <v>560</v>
      </c>
      <c r="D5" s="2" t="s">
        <v>9</v>
      </c>
      <c r="E5" s="7">
        <v>80</v>
      </c>
      <c r="G5" s="71" t="s">
        <v>124</v>
      </c>
      <c r="H5" s="73">
        <f>(H2*H3)*30</f>
        <v>36000</v>
      </c>
    </row>
    <row r="6" spans="1:10" ht="17.25" customHeight="1">
      <c r="A6" s="4" t="s">
        <v>90</v>
      </c>
      <c r="B6" s="69">
        <f>((E2*25%)*2)+((E2*5%)*5)+ (E2*70%)</f>
        <v>870</v>
      </c>
      <c r="D6" s="2" t="s">
        <v>11</v>
      </c>
      <c r="E6" s="7">
        <f>B5*12</f>
        <v>6720</v>
      </c>
      <c r="G6" s="71" t="s">
        <v>20</v>
      </c>
      <c r="H6" s="73">
        <f>H5-H4</f>
        <v>11025</v>
      </c>
    </row>
    <row r="7" spans="1:10" ht="15.75" customHeight="1">
      <c r="A7" s="4" t="s">
        <v>12</v>
      </c>
      <c r="B7" s="2">
        <v>20</v>
      </c>
      <c r="D7" s="2" t="s">
        <v>13</v>
      </c>
      <c r="E7" s="7">
        <f>B11+B20+B16+E16+E18</f>
        <v>61845</v>
      </c>
    </row>
    <row r="8" spans="1:10" ht="15" customHeight="1">
      <c r="A8" s="4" t="s">
        <v>14</v>
      </c>
      <c r="B8" s="9">
        <f>B5*B7</f>
        <v>11200</v>
      </c>
      <c r="D8" s="2" t="s">
        <v>15</v>
      </c>
      <c r="E8" s="10">
        <f>E22/B10</f>
        <v>0.20196428571428571</v>
      </c>
    </row>
    <row r="9" spans="1:10" ht="14.25" customHeight="1">
      <c r="A9" s="4" t="s">
        <v>16</v>
      </c>
      <c r="B9" s="9">
        <f>B14+E14</f>
        <v>298665</v>
      </c>
      <c r="D9" s="2" t="s">
        <v>17</v>
      </c>
      <c r="E9" s="10">
        <f>B21/B10</f>
        <v>2.976190476190476E-2</v>
      </c>
    </row>
    <row r="10" spans="1:10">
      <c r="A10" s="4" t="s">
        <v>18</v>
      </c>
      <c r="B10" s="9">
        <f>B8*30</f>
        <v>336000</v>
      </c>
      <c r="D10" s="2" t="s">
        <v>19</v>
      </c>
      <c r="E10" s="10">
        <f>B15/B10</f>
        <v>0.20903273809523809</v>
      </c>
    </row>
    <row r="11" spans="1:10" ht="15.75" customHeight="1">
      <c r="A11" s="4" t="s">
        <v>20</v>
      </c>
      <c r="B11" s="9">
        <f>B10-B9</f>
        <v>37335</v>
      </c>
      <c r="D11" s="2" t="s">
        <v>21</v>
      </c>
      <c r="E11" s="10">
        <f>E26/B10</f>
        <v>0.14285714285714285</v>
      </c>
      <c r="H11" s="44"/>
    </row>
    <row r="12" spans="1:10" ht="15" customHeight="1">
      <c r="A12" s="4" t="s">
        <v>22</v>
      </c>
      <c r="B12" s="10">
        <f>B11/B10</f>
        <v>0.11111607142857143</v>
      </c>
      <c r="C12" s="13"/>
      <c r="D12" s="2" t="s">
        <v>122</v>
      </c>
      <c r="E12" s="10">
        <f>(B16+B20+E18)/B10</f>
        <v>6.294642857142857E-2</v>
      </c>
      <c r="G12" s="44"/>
    </row>
    <row r="13" spans="1:10" ht="26.25" customHeight="1">
      <c r="C13" s="13"/>
      <c r="G13" s="21"/>
    </row>
    <row r="14" spans="1:10" ht="17.25" customHeight="1">
      <c r="A14" s="11" t="s">
        <v>23</v>
      </c>
      <c r="B14" s="12">
        <f>SUM(B15:B26)</f>
        <v>107679</v>
      </c>
      <c r="C14" s="13"/>
      <c r="D14" s="11" t="s">
        <v>24</v>
      </c>
      <c r="E14" s="14">
        <f>SUM(E15:E26)</f>
        <v>190986</v>
      </c>
      <c r="G14" s="1" t="s">
        <v>40</v>
      </c>
      <c r="H14" s="1" t="s">
        <v>0</v>
      </c>
      <c r="I14" s="1" t="s">
        <v>25</v>
      </c>
      <c r="J14" s="1" t="s">
        <v>43</v>
      </c>
    </row>
    <row r="15" spans="1:10" ht="16.5" customHeight="1">
      <c r="A15" s="4" t="s">
        <v>25</v>
      </c>
      <c r="B15" s="15">
        <f>SUM(J15:J19)</f>
        <v>70235</v>
      </c>
      <c r="C15" s="13"/>
      <c r="D15" s="4" t="s">
        <v>26</v>
      </c>
      <c r="E15" s="16">
        <f>E5*E4</f>
        <v>12000</v>
      </c>
      <c r="G15" s="2" t="s">
        <v>39</v>
      </c>
      <c r="H15" s="60">
        <v>1</v>
      </c>
      <c r="I15" s="7">
        <v>20000</v>
      </c>
      <c r="J15" s="7">
        <v>20000</v>
      </c>
    </row>
    <row r="16" spans="1:10" ht="16.5" customHeight="1">
      <c r="A16" s="4" t="s">
        <v>27</v>
      </c>
      <c r="B16" s="15">
        <f>((7800*13%)+(7800*2.9%)+(7800*22%))*3</f>
        <v>8868.5999999999985</v>
      </c>
      <c r="C16" s="13"/>
      <c r="D16" s="4" t="s">
        <v>28</v>
      </c>
      <c r="E16" s="16">
        <f>B10*1%</f>
        <v>3360</v>
      </c>
      <c r="G16" s="2" t="s">
        <v>41</v>
      </c>
      <c r="H16" s="60">
        <v>2</v>
      </c>
      <c r="I16" s="7">
        <f>J16/H16</f>
        <v>17617.5</v>
      </c>
      <c r="J16" s="7">
        <f>B6*(40.5*1)</f>
        <v>35235</v>
      </c>
    </row>
    <row r="17" spans="1:10" ht="16.5" customHeight="1">
      <c r="A17" s="4" t="s">
        <v>29</v>
      </c>
      <c r="B17" s="15">
        <v>990</v>
      </c>
      <c r="C17" s="13"/>
      <c r="D17" s="4" t="s">
        <v>30</v>
      </c>
      <c r="E17" s="16">
        <f>((B7*15)+((B7*30%)*15))*30</f>
        <v>11700</v>
      </c>
      <c r="G17" s="2" t="s">
        <v>42</v>
      </c>
      <c r="H17" s="60">
        <v>1</v>
      </c>
      <c r="I17" s="7">
        <v>5000</v>
      </c>
      <c r="J17" s="7">
        <v>5000</v>
      </c>
    </row>
    <row r="18" spans="1:10" ht="16.5" customHeight="1">
      <c r="A18" s="4" t="s">
        <v>3</v>
      </c>
      <c r="B18" s="15">
        <v>500</v>
      </c>
      <c r="C18" s="13"/>
      <c r="D18" s="4" t="s">
        <v>119</v>
      </c>
      <c r="E18" s="16">
        <f>(B10*55%)*6%</f>
        <v>11088.000000000002</v>
      </c>
      <c r="G18" s="3" t="s">
        <v>85</v>
      </c>
      <c r="H18" s="62">
        <v>1</v>
      </c>
      <c r="I18" s="35">
        <v>2000</v>
      </c>
      <c r="J18" s="7">
        <v>2000</v>
      </c>
    </row>
    <row r="19" spans="1:10" ht="16.5" customHeight="1">
      <c r="A19" s="4" t="s">
        <v>31</v>
      </c>
      <c r="B19" s="15">
        <v>800</v>
      </c>
      <c r="C19" s="13"/>
      <c r="D19" s="4" t="s">
        <v>32</v>
      </c>
      <c r="E19" s="16">
        <f>(B10*10%)*10%</f>
        <v>3360</v>
      </c>
      <c r="G19" s="3" t="s">
        <v>96</v>
      </c>
      <c r="H19" s="62">
        <v>1</v>
      </c>
      <c r="I19" s="35">
        <v>8000</v>
      </c>
      <c r="J19" s="35">
        <v>8000</v>
      </c>
    </row>
    <row r="20" spans="1:10" ht="18" customHeight="1">
      <c r="A20" s="4" t="s">
        <v>33</v>
      </c>
      <c r="B20" s="15">
        <f>(7800*5.1%)*3</f>
        <v>1193.3999999999999</v>
      </c>
      <c r="C20" s="13"/>
      <c r="D20" s="4" t="s">
        <v>97</v>
      </c>
      <c r="E20" s="16">
        <f>(E2*25%)*100</f>
        <v>15000</v>
      </c>
    </row>
    <row r="21" spans="1:10" ht="15.75" customHeight="1">
      <c r="A21" s="17" t="s">
        <v>34</v>
      </c>
      <c r="B21" s="7">
        <v>10000</v>
      </c>
      <c r="C21" s="13"/>
      <c r="D21" s="4" t="s">
        <v>35</v>
      </c>
      <c r="E21" s="16">
        <f>(B10*55%)*3.5%</f>
        <v>6468.0000000000018</v>
      </c>
    </row>
    <row r="22" spans="1:10" ht="15.75" customHeight="1">
      <c r="A22" s="2" t="s">
        <v>36</v>
      </c>
      <c r="B22" s="7">
        <v>3000</v>
      </c>
      <c r="C22" s="13"/>
      <c r="D22" s="17" t="s">
        <v>56</v>
      </c>
      <c r="E22" s="9">
        <f>(B6*6)*13</f>
        <v>67860</v>
      </c>
    </row>
    <row r="23" spans="1:10" ht="15" customHeight="1">
      <c r="A23" s="17" t="s">
        <v>44</v>
      </c>
      <c r="B23" s="7">
        <v>4000</v>
      </c>
      <c r="D23" s="17" t="s">
        <v>37</v>
      </c>
      <c r="E23" s="9">
        <f>E2*1.75</f>
        <v>1050</v>
      </c>
      <c r="G23" s="48"/>
      <c r="H23" s="19"/>
      <c r="I23" s="20"/>
    </row>
    <row r="24" spans="1:10" ht="16.5" customHeight="1">
      <c r="A24" s="17" t="s">
        <v>45</v>
      </c>
      <c r="B24" s="7">
        <f>B10*2.2%</f>
        <v>7392.0000000000009</v>
      </c>
      <c r="D24" s="17" t="s">
        <v>121</v>
      </c>
      <c r="E24" s="9">
        <f>10*60</f>
        <v>600</v>
      </c>
    </row>
    <row r="25" spans="1:10" ht="16.5" customHeight="1">
      <c r="A25" s="17" t="s">
        <v>54</v>
      </c>
      <c r="B25" s="35">
        <v>500</v>
      </c>
      <c r="D25" s="17" t="s">
        <v>88</v>
      </c>
      <c r="E25" s="18">
        <f>(E2*5%)*350</f>
        <v>10500</v>
      </c>
    </row>
    <row r="26" spans="1:10">
      <c r="A26" s="17" t="s">
        <v>75</v>
      </c>
      <c r="B26" s="35">
        <v>200</v>
      </c>
      <c r="D26" s="17" t="s">
        <v>38</v>
      </c>
      <c r="E26" s="7">
        <f>E2*80</f>
        <v>48000</v>
      </c>
    </row>
    <row r="27" spans="1:10">
      <c r="C27" s="21"/>
      <c r="D27" s="61"/>
      <c r="E27" s="44"/>
    </row>
  </sheetData>
  <mergeCells count="3">
    <mergeCell ref="A1:B1"/>
    <mergeCell ref="D1:E1"/>
    <mergeCell ref="G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G18" sqref="G18"/>
    </sheetView>
  </sheetViews>
  <sheetFormatPr defaultRowHeight="15"/>
  <cols>
    <col min="1" max="1" width="28.5703125" customWidth="1"/>
    <col min="2" max="2" width="13.28515625" bestFit="1" customWidth="1"/>
    <col min="3" max="3" width="13.140625" customWidth="1"/>
    <col min="4" max="4" width="17.85546875" customWidth="1"/>
    <col min="7" max="7" width="23.140625" customWidth="1"/>
    <col min="9" max="9" width="12.42578125" customWidth="1"/>
    <col min="10" max="10" width="14" customWidth="1"/>
    <col min="11" max="11" width="10.28515625" customWidth="1"/>
  </cols>
  <sheetData>
    <row r="1" spans="1:10" ht="16.5" customHeight="1">
      <c r="A1" s="80" t="s">
        <v>113</v>
      </c>
      <c r="B1" s="80"/>
      <c r="C1" s="80"/>
      <c r="D1" s="80"/>
      <c r="E1" s="59"/>
      <c r="F1" s="59"/>
      <c r="G1" s="80" t="s">
        <v>112</v>
      </c>
      <c r="H1" s="80"/>
      <c r="I1" s="80"/>
      <c r="J1" s="80"/>
    </row>
    <row r="2" spans="1:10">
      <c r="A2" s="1" t="s">
        <v>46</v>
      </c>
      <c r="B2" s="1" t="s">
        <v>0</v>
      </c>
      <c r="C2" s="1" t="s">
        <v>1</v>
      </c>
      <c r="D2" s="1" t="s">
        <v>2</v>
      </c>
      <c r="G2" s="49" t="s">
        <v>99</v>
      </c>
      <c r="H2" s="49" t="s">
        <v>0</v>
      </c>
      <c r="I2" s="49" t="s">
        <v>1</v>
      </c>
      <c r="J2" s="49" t="s">
        <v>2</v>
      </c>
    </row>
    <row r="3" spans="1:10">
      <c r="A3" s="27" t="s">
        <v>55</v>
      </c>
      <c r="B3" s="27">
        <v>1</v>
      </c>
      <c r="C3" s="28">
        <v>5000</v>
      </c>
      <c r="D3" s="28">
        <v>5000</v>
      </c>
      <c r="G3" s="2" t="s">
        <v>100</v>
      </c>
      <c r="H3" s="2">
        <v>1</v>
      </c>
      <c r="I3" s="50">
        <v>10000</v>
      </c>
      <c r="J3" s="50">
        <v>10000</v>
      </c>
    </row>
    <row r="4" spans="1:10">
      <c r="A4" s="2" t="s">
        <v>128</v>
      </c>
      <c r="B4" s="2">
        <v>2</v>
      </c>
      <c r="C4" s="7">
        <v>10000</v>
      </c>
      <c r="D4" s="7">
        <f>C4*B4</f>
        <v>20000</v>
      </c>
      <c r="G4" s="2" t="s">
        <v>101</v>
      </c>
      <c r="H4" s="2">
        <v>1</v>
      </c>
      <c r="I4" s="50">
        <v>45000</v>
      </c>
      <c r="J4" s="50">
        <v>45000</v>
      </c>
    </row>
    <row r="5" spans="1:10">
      <c r="A5" s="2" t="s">
        <v>47</v>
      </c>
      <c r="B5" s="2">
        <v>1</v>
      </c>
      <c r="C5" s="7">
        <v>30000</v>
      </c>
      <c r="D5" s="7">
        <v>30000</v>
      </c>
      <c r="G5" s="2" t="s">
        <v>102</v>
      </c>
      <c r="H5" s="2">
        <v>1</v>
      </c>
      <c r="I5" s="50">
        <v>2000</v>
      </c>
      <c r="J5" s="50">
        <v>2000</v>
      </c>
    </row>
    <row r="6" spans="1:10">
      <c r="A6" s="2" t="s">
        <v>48</v>
      </c>
      <c r="B6" s="2">
        <v>1</v>
      </c>
      <c r="C6" s="7">
        <v>30000</v>
      </c>
      <c r="D6" s="7">
        <v>30000</v>
      </c>
      <c r="G6" s="2" t="s">
        <v>103</v>
      </c>
      <c r="H6" s="2">
        <v>1</v>
      </c>
      <c r="I6" s="50">
        <v>1100</v>
      </c>
      <c r="J6" s="50">
        <v>1100</v>
      </c>
    </row>
    <row r="7" spans="1:10">
      <c r="A7" s="2" t="s">
        <v>49</v>
      </c>
      <c r="B7" s="2">
        <v>1</v>
      </c>
      <c r="C7" s="7">
        <v>5000</v>
      </c>
      <c r="D7" s="7">
        <v>5000</v>
      </c>
      <c r="G7" s="2" t="s">
        <v>104</v>
      </c>
      <c r="H7" s="2">
        <v>2</v>
      </c>
      <c r="I7" s="50">
        <v>200</v>
      </c>
      <c r="J7" s="50">
        <f>H7*I7</f>
        <v>400</v>
      </c>
    </row>
    <row r="8" spans="1:10">
      <c r="A8" s="2" t="s">
        <v>50</v>
      </c>
      <c r="B8" s="2">
        <v>2</v>
      </c>
      <c r="C8" s="7">
        <v>6000</v>
      </c>
      <c r="D8" s="7">
        <f>B8*C8</f>
        <v>12000</v>
      </c>
      <c r="G8" s="2" t="s">
        <v>105</v>
      </c>
      <c r="H8" s="2">
        <v>1</v>
      </c>
      <c r="I8" s="50">
        <v>4000</v>
      </c>
      <c r="J8" s="50">
        <v>4000</v>
      </c>
    </row>
    <row r="9" spans="1:10">
      <c r="A9" s="2" t="s">
        <v>117</v>
      </c>
      <c r="B9" s="2">
        <v>1</v>
      </c>
      <c r="C9" s="7">
        <v>1000</v>
      </c>
      <c r="D9" s="7">
        <v>1000</v>
      </c>
      <c r="G9" s="2" t="s">
        <v>106</v>
      </c>
      <c r="H9" s="2">
        <v>1</v>
      </c>
      <c r="I9" s="50">
        <v>1500</v>
      </c>
      <c r="J9" s="50">
        <v>1500</v>
      </c>
    </row>
    <row r="10" spans="1:10">
      <c r="A10" s="2" t="s">
        <v>116</v>
      </c>
      <c r="B10" s="2">
        <v>1</v>
      </c>
      <c r="C10" s="7">
        <v>10000</v>
      </c>
      <c r="D10" s="7">
        <v>10000</v>
      </c>
      <c r="G10" s="2" t="s">
        <v>107</v>
      </c>
      <c r="H10" s="2">
        <v>2000</v>
      </c>
      <c r="I10" s="50">
        <v>1.75</v>
      </c>
      <c r="J10" s="50">
        <f>H10*I10</f>
        <v>3500</v>
      </c>
    </row>
    <row r="11" spans="1:10">
      <c r="A11" s="2" t="s">
        <v>51</v>
      </c>
      <c r="B11" s="2">
        <v>1</v>
      </c>
      <c r="C11" s="7">
        <v>8000</v>
      </c>
      <c r="D11" s="7">
        <v>8000</v>
      </c>
      <c r="G11" s="2" t="s">
        <v>108</v>
      </c>
      <c r="H11" s="2">
        <v>1000</v>
      </c>
      <c r="I11" s="50">
        <v>20</v>
      </c>
      <c r="J11" s="50">
        <f>I11*H11</f>
        <v>20000</v>
      </c>
    </row>
    <row r="12" spans="1:10">
      <c r="A12" s="2" t="s">
        <v>52</v>
      </c>
      <c r="B12" s="2">
        <v>1</v>
      </c>
      <c r="C12" s="7">
        <v>30000</v>
      </c>
      <c r="D12" s="7">
        <v>30000</v>
      </c>
      <c r="G12" s="2" t="s">
        <v>120</v>
      </c>
      <c r="H12" s="2">
        <v>1</v>
      </c>
      <c r="I12" s="50">
        <v>9000</v>
      </c>
      <c r="J12" s="50">
        <v>9000</v>
      </c>
    </row>
    <row r="13" spans="1:10">
      <c r="A13" s="2" t="s">
        <v>76</v>
      </c>
      <c r="B13" s="2">
        <v>1</v>
      </c>
      <c r="C13" s="7">
        <v>35000</v>
      </c>
      <c r="D13" s="7">
        <v>35000</v>
      </c>
      <c r="G13" s="3" t="s">
        <v>109</v>
      </c>
      <c r="H13" s="3">
        <v>1</v>
      </c>
      <c r="I13" s="50">
        <v>8500</v>
      </c>
      <c r="J13" s="50">
        <v>8500</v>
      </c>
    </row>
    <row r="14" spans="1:10">
      <c r="A14" s="2" t="s">
        <v>56</v>
      </c>
      <c r="B14" s="2">
        <v>1</v>
      </c>
      <c r="C14" s="7">
        <v>35000</v>
      </c>
      <c r="D14" s="7">
        <v>35000</v>
      </c>
      <c r="G14" s="3" t="s">
        <v>118</v>
      </c>
      <c r="H14" s="3">
        <v>3</v>
      </c>
      <c r="I14" s="51">
        <v>700</v>
      </c>
      <c r="J14" s="51">
        <f>H14*I14</f>
        <v>2100</v>
      </c>
    </row>
    <row r="15" spans="1:10">
      <c r="A15" s="2" t="s">
        <v>86</v>
      </c>
      <c r="B15" s="2">
        <v>1</v>
      </c>
      <c r="C15" s="7">
        <v>16000</v>
      </c>
      <c r="D15" s="7">
        <v>16000</v>
      </c>
      <c r="G15" s="2" t="s">
        <v>3</v>
      </c>
      <c r="H15" s="2">
        <v>1</v>
      </c>
      <c r="I15" s="50">
        <v>500</v>
      </c>
      <c r="J15" s="50">
        <v>500</v>
      </c>
    </row>
    <row r="16" spans="1:10">
      <c r="A16" s="2" t="s">
        <v>80</v>
      </c>
      <c r="B16" s="2">
        <v>1</v>
      </c>
      <c r="C16" s="7">
        <v>70000</v>
      </c>
      <c r="D16" s="7">
        <v>70000</v>
      </c>
      <c r="G16" s="2" t="s">
        <v>110</v>
      </c>
      <c r="H16" s="2">
        <v>1</v>
      </c>
      <c r="I16" s="50">
        <v>2000</v>
      </c>
      <c r="J16" s="50">
        <v>2000</v>
      </c>
    </row>
    <row r="17" spans="1:11">
      <c r="A17" s="2" t="s">
        <v>54</v>
      </c>
      <c r="B17" s="2">
        <v>1</v>
      </c>
      <c r="C17" s="7">
        <v>5000</v>
      </c>
      <c r="D17" s="7">
        <v>5000</v>
      </c>
      <c r="G17" s="2" t="s">
        <v>111</v>
      </c>
      <c r="H17" s="2">
        <v>1</v>
      </c>
      <c r="I17" s="50">
        <v>400</v>
      </c>
      <c r="J17" s="50">
        <v>400</v>
      </c>
    </row>
    <row r="18" spans="1:11">
      <c r="A18" s="2" t="s">
        <v>53</v>
      </c>
      <c r="B18" s="2">
        <v>1</v>
      </c>
      <c r="C18" s="7">
        <v>10000</v>
      </c>
      <c r="D18" s="7">
        <v>10000</v>
      </c>
      <c r="I18" s="55" t="s">
        <v>4</v>
      </c>
      <c r="J18" s="56">
        <f>SUM(J3:J17)</f>
        <v>110000</v>
      </c>
    </row>
    <row r="19" spans="1:11">
      <c r="A19" s="3" t="s">
        <v>44</v>
      </c>
      <c r="B19" s="3">
        <v>1</v>
      </c>
      <c r="C19" s="7">
        <v>4000</v>
      </c>
      <c r="D19" s="7">
        <v>4000</v>
      </c>
      <c r="I19" s="57"/>
      <c r="J19" s="57"/>
      <c r="K19" s="58"/>
    </row>
    <row r="20" spans="1:11">
      <c r="A20" s="3" t="s">
        <v>82</v>
      </c>
      <c r="B20" s="3">
        <v>1</v>
      </c>
      <c r="C20" s="7">
        <v>20000</v>
      </c>
      <c r="D20" s="7">
        <f>C20*B20</f>
        <v>20000</v>
      </c>
      <c r="G20" s="52"/>
    </row>
    <row r="21" spans="1:11">
      <c r="A21" s="3" t="s">
        <v>81</v>
      </c>
      <c r="B21" s="3">
        <v>2</v>
      </c>
      <c r="C21" s="7">
        <v>17000</v>
      </c>
      <c r="D21" s="7">
        <f>B21*C21</f>
        <v>34000</v>
      </c>
      <c r="G21" s="52"/>
    </row>
    <row r="22" spans="1:11">
      <c r="C22" s="24" t="s">
        <v>4</v>
      </c>
      <c r="D22" s="25">
        <f>SUM(D3:D21)</f>
        <v>380000</v>
      </c>
    </row>
    <row r="23" spans="1:11">
      <c r="C23" s="22"/>
      <c r="D23" s="22"/>
    </row>
    <row r="24" spans="1:11">
      <c r="A24" s="1" t="s">
        <v>115</v>
      </c>
      <c r="B24" s="54">
        <f>J18+D22</f>
        <v>490000</v>
      </c>
      <c r="C24" s="19"/>
      <c r="D24" s="19"/>
    </row>
    <row r="25" spans="1:11">
      <c r="A25" s="70" t="s">
        <v>114</v>
      </c>
      <c r="B25" s="21"/>
      <c r="C25" s="19"/>
      <c r="D25" s="19"/>
    </row>
    <row r="26" spans="1:11">
      <c r="A26" s="3" t="s">
        <v>112</v>
      </c>
      <c r="B26" s="53">
        <f>J18/B24</f>
        <v>0.22448979591836735</v>
      </c>
      <c r="C26" s="19"/>
      <c r="D26" s="19"/>
    </row>
    <row r="27" spans="1:11">
      <c r="A27" s="3" t="s">
        <v>113</v>
      </c>
      <c r="B27" s="53">
        <f>D22/B24</f>
        <v>0.77551020408163263</v>
      </c>
      <c r="C27" s="23"/>
      <c r="D27" s="23"/>
    </row>
    <row r="28" spans="1:11">
      <c r="A28" s="21"/>
      <c r="B28" s="21"/>
    </row>
  </sheetData>
  <mergeCells count="2">
    <mergeCell ref="A1:D1"/>
    <mergeCell ref="G1:J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71"/>
  <sheetViews>
    <sheetView workbookViewId="0">
      <selection activeCell="E7" sqref="E7"/>
    </sheetView>
  </sheetViews>
  <sheetFormatPr defaultRowHeight="15"/>
  <cols>
    <col min="2" max="2" width="20.7109375" customWidth="1"/>
    <col min="3" max="3" width="16" customWidth="1"/>
    <col min="4" max="4" width="13.7109375" customWidth="1"/>
    <col min="5" max="5" width="12.85546875" customWidth="1"/>
    <col min="6" max="6" width="14.5703125" customWidth="1"/>
    <col min="7" max="7" width="13.140625" customWidth="1"/>
    <col min="8" max="8" width="14.7109375" customWidth="1"/>
    <col min="9" max="9" width="13" customWidth="1"/>
    <col min="10" max="10" width="13.28515625" customWidth="1"/>
    <col min="11" max="11" width="13.140625" customWidth="1"/>
    <col min="12" max="13" width="13" customWidth="1"/>
    <col min="14" max="14" width="14" customWidth="1"/>
    <col min="15" max="15" width="13.42578125" customWidth="1"/>
    <col min="16" max="16" width="14.42578125" customWidth="1"/>
    <col min="17" max="17" width="14.7109375" customWidth="1"/>
    <col min="18" max="18" width="14.5703125" customWidth="1"/>
    <col min="19" max="19" width="14.42578125" customWidth="1"/>
    <col min="20" max="20" width="15.42578125" customWidth="1"/>
    <col min="21" max="21" width="14.85546875" customWidth="1"/>
    <col min="22" max="22" width="15.140625" customWidth="1"/>
    <col min="23" max="23" width="15.85546875" customWidth="1"/>
    <col min="24" max="24" width="14.28515625" customWidth="1"/>
    <col min="25" max="25" width="15" customWidth="1"/>
    <col min="26" max="26" width="14.5703125" customWidth="1"/>
    <col min="27" max="27" width="16.5703125" customWidth="1"/>
    <col min="28" max="28" width="14.42578125" customWidth="1"/>
    <col min="29" max="29" width="14.7109375" customWidth="1"/>
    <col min="30" max="30" width="14.28515625" customWidth="1"/>
    <col min="31" max="31" width="15" customWidth="1"/>
    <col min="32" max="32" width="15.7109375" customWidth="1"/>
    <col min="33" max="33" width="14.85546875" customWidth="1"/>
    <col min="34" max="34" width="16" customWidth="1"/>
    <col min="35" max="35" width="15.85546875" customWidth="1"/>
    <col min="36" max="36" width="14.7109375" customWidth="1"/>
    <col min="37" max="37" width="16.140625" customWidth="1"/>
    <col min="38" max="38" width="16.5703125" customWidth="1"/>
  </cols>
  <sheetData>
    <row r="1" spans="1:38">
      <c r="A1" s="93" t="s">
        <v>78</v>
      </c>
      <c r="B1" s="93"/>
    </row>
    <row r="2" spans="1:38">
      <c r="A2" s="94"/>
      <c r="B2" s="94"/>
    </row>
    <row r="3" spans="1:38">
      <c r="A3" s="87" t="s">
        <v>57</v>
      </c>
      <c r="B3" s="87"/>
      <c r="C3" s="39">
        <f>'Расходы на открытие'!B24</f>
        <v>490000</v>
      </c>
    </row>
    <row r="4" spans="1:38">
      <c r="A4" s="87" t="s">
        <v>58</v>
      </c>
      <c r="B4" s="87"/>
      <c r="C4" s="1">
        <f>SUM(C11:AL11)</f>
        <v>8</v>
      </c>
      <c r="D4" s="29" t="s">
        <v>59</v>
      </c>
    </row>
    <row r="5" spans="1:38">
      <c r="A5" s="87" t="s">
        <v>60</v>
      </c>
      <c r="B5" s="87"/>
      <c r="C5" s="30">
        <v>0.25</v>
      </c>
    </row>
    <row r="6" spans="1:38">
      <c r="A6" s="87" t="s">
        <v>61</v>
      </c>
      <c r="B6" s="87"/>
      <c r="C6" s="7">
        <f>(12*AL22*(1+0.02)/(C5-0.02))/(1+C5)^3</f>
        <v>14121792.75148513</v>
      </c>
    </row>
    <row r="7" spans="1:38">
      <c r="A7" s="87" t="s">
        <v>62</v>
      </c>
      <c r="B7" s="87"/>
      <c r="C7" s="7">
        <f>C6+N9</f>
        <v>14898475.117658656</v>
      </c>
    </row>
    <row r="8" spans="1:38">
      <c r="A8" s="31"/>
      <c r="B8" s="31" t="s">
        <v>63</v>
      </c>
      <c r="C8" s="32">
        <f>C3/C7</f>
        <v>3.2889271964432094E-2</v>
      </c>
    </row>
    <row r="9" spans="1:38">
      <c r="A9" s="87" t="s">
        <v>64</v>
      </c>
      <c r="B9" s="87"/>
      <c r="C9" s="7">
        <f>C22/(1+$C$5)^(C13/12)</f>
        <v>36647.159742836513</v>
      </c>
      <c r="D9" s="7">
        <f t="shared" ref="D9:AL9" si="0">C9+D22/(1+$C$5)^(D13/12)</f>
        <v>78377.199503125914</v>
      </c>
      <c r="E9" s="7">
        <f t="shared" si="0"/>
        <v>128557.43239251964</v>
      </c>
      <c r="F9" s="7">
        <f t="shared" si="0"/>
        <v>183323.25410478227</v>
      </c>
      <c r="G9" s="7">
        <f t="shared" si="0"/>
        <v>242759.09573443464</v>
      </c>
      <c r="H9" s="7">
        <f t="shared" si="0"/>
        <v>306953.01096741908</v>
      </c>
      <c r="I9" s="7">
        <f t="shared" si="0"/>
        <v>375996.76807705348</v>
      </c>
      <c r="J9" s="7">
        <f t="shared" si="0"/>
        <v>445677.07571116637</v>
      </c>
      <c r="K9" s="7">
        <f t="shared" si="0"/>
        <v>520481.67378777987</v>
      </c>
      <c r="L9" s="7">
        <f t="shared" si="0"/>
        <v>600512.59595238208</v>
      </c>
      <c r="M9" s="7">
        <f t="shared" si="0"/>
        <v>685876.01800112962</v>
      </c>
      <c r="N9" s="7">
        <f t="shared" si="0"/>
        <v>776682.36617352546</v>
      </c>
      <c r="O9" s="7">
        <f t="shared" si="0"/>
        <v>873046.4291091176</v>
      </c>
      <c r="P9" s="7">
        <f t="shared" si="0"/>
        <v>975087.47357419459</v>
      </c>
      <c r="Q9" s="7">
        <f t="shared" si="0"/>
        <v>1083456.66110878</v>
      </c>
      <c r="R9" s="7">
        <f t="shared" si="0"/>
        <v>1197227.9834610112</v>
      </c>
      <c r="S9" s="7">
        <f t="shared" si="0"/>
        <v>1317062.1725395967</v>
      </c>
      <c r="T9" s="7">
        <f t="shared" si="0"/>
        <v>1443097.6441853303</v>
      </c>
      <c r="U9" s="7">
        <f t="shared" si="0"/>
        <v>1575477.9314998246</v>
      </c>
      <c r="V9" s="7">
        <f t="shared" si="0"/>
        <v>1710904.7301094399</v>
      </c>
      <c r="W9" s="7">
        <f t="shared" si="0"/>
        <v>1853042.8375184322</v>
      </c>
      <c r="X9" s="7">
        <f t="shared" si="0"/>
        <v>2002050.8317747512</v>
      </c>
      <c r="Y9" s="7">
        <f t="shared" si="0"/>
        <v>2158093.021034834</v>
      </c>
      <c r="Z9" s="7">
        <f t="shared" si="0"/>
        <v>2321339.6032150402</v>
      </c>
      <c r="AA9" s="7">
        <f t="shared" si="0"/>
        <v>2491966.8308321633</v>
      </c>
      <c r="AB9" s="7">
        <f t="shared" si="0"/>
        <v>2670157.1811866611</v>
      </c>
      <c r="AC9" s="7">
        <f t="shared" si="0"/>
        <v>2856099.5320470529</v>
      </c>
      <c r="AD9" s="7">
        <f t="shared" si="0"/>
        <v>3049989.3429988883</v>
      </c>
      <c r="AE9" s="7">
        <f t="shared" si="0"/>
        <v>3252028.8426268022</v>
      </c>
      <c r="AF9" s="7">
        <f t="shared" si="0"/>
        <v>3462427.2217034213</v>
      </c>
      <c r="AG9" s="7">
        <f t="shared" si="0"/>
        <v>3681400.8325643227</v>
      </c>
      <c r="AH9" s="7">
        <f t="shared" si="0"/>
        <v>3909173.3948538098</v>
      </c>
      <c r="AI9" s="7">
        <f t="shared" si="0"/>
        <v>4145976.207832044</v>
      </c>
      <c r="AJ9" s="7">
        <f t="shared" si="0"/>
        <v>4392048.3694399865</v>
      </c>
      <c r="AK9" s="7">
        <f t="shared" si="0"/>
        <v>4647637.0023247181</v>
      </c>
      <c r="AL9" s="7">
        <f t="shared" si="0"/>
        <v>4912997.4870339977</v>
      </c>
    </row>
    <row r="10" spans="1:38">
      <c r="A10" s="88" t="s">
        <v>65</v>
      </c>
      <c r="B10" s="88"/>
      <c r="C10" s="2">
        <f t="shared" ref="C10:AL10" si="1">IF(C22&gt;0,0,1)</f>
        <v>0</v>
      </c>
      <c r="D10" s="2">
        <f>IF(D22&gt;0,0,1)</f>
        <v>0</v>
      </c>
      <c r="E10" s="2">
        <f t="shared" si="1"/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">
        <f t="shared" si="1"/>
        <v>0</v>
      </c>
      <c r="J10" s="2">
        <f t="shared" si="1"/>
        <v>0</v>
      </c>
      <c r="K10" s="2">
        <f t="shared" si="1"/>
        <v>0</v>
      </c>
      <c r="L10" s="2">
        <f t="shared" si="1"/>
        <v>0</v>
      </c>
      <c r="M10" s="2">
        <f t="shared" si="1"/>
        <v>0</v>
      </c>
      <c r="N10" s="2">
        <f t="shared" si="1"/>
        <v>0</v>
      </c>
      <c r="O10" s="2">
        <f t="shared" si="1"/>
        <v>0</v>
      </c>
      <c r="P10" s="2">
        <f t="shared" si="1"/>
        <v>0</v>
      </c>
      <c r="Q10" s="2">
        <f t="shared" si="1"/>
        <v>0</v>
      </c>
      <c r="R10" s="2">
        <f t="shared" si="1"/>
        <v>0</v>
      </c>
      <c r="S10" s="2">
        <f t="shared" si="1"/>
        <v>0</v>
      </c>
      <c r="T10" s="2">
        <f t="shared" si="1"/>
        <v>0</v>
      </c>
      <c r="U10" s="2">
        <f t="shared" si="1"/>
        <v>0</v>
      </c>
      <c r="V10" s="2">
        <f t="shared" si="1"/>
        <v>0</v>
      </c>
      <c r="W10" s="2">
        <f t="shared" si="1"/>
        <v>0</v>
      </c>
      <c r="X10" s="2">
        <f t="shared" si="1"/>
        <v>0</v>
      </c>
      <c r="Y10" s="2">
        <f t="shared" si="1"/>
        <v>0</v>
      </c>
      <c r="Z10" s="2">
        <f t="shared" si="1"/>
        <v>0</v>
      </c>
      <c r="AA10" s="2">
        <f t="shared" si="1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</row>
    <row r="11" spans="1:38">
      <c r="A11" s="88" t="s">
        <v>66</v>
      </c>
      <c r="B11" s="88"/>
      <c r="C11" s="2">
        <f>IF($C$3&lt;C9,0,1)</f>
        <v>1</v>
      </c>
      <c r="D11" s="2">
        <f t="shared" ref="D11:AL11" si="2">IF($C$3&lt;D9,0,1)</f>
        <v>1</v>
      </c>
      <c r="E11" s="2">
        <f t="shared" si="2"/>
        <v>1</v>
      </c>
      <c r="F11" s="2">
        <f t="shared" si="2"/>
        <v>1</v>
      </c>
      <c r="G11" s="2">
        <f t="shared" si="2"/>
        <v>1</v>
      </c>
      <c r="H11" s="2">
        <f t="shared" si="2"/>
        <v>1</v>
      </c>
      <c r="I11" s="2">
        <f t="shared" si="2"/>
        <v>1</v>
      </c>
      <c r="J11" s="2">
        <f t="shared" si="2"/>
        <v>1</v>
      </c>
      <c r="K11" s="2">
        <f t="shared" si="2"/>
        <v>0</v>
      </c>
      <c r="L11" s="2">
        <f t="shared" si="2"/>
        <v>0</v>
      </c>
      <c r="M11" s="2">
        <f t="shared" si="2"/>
        <v>0</v>
      </c>
      <c r="N11" s="2">
        <f t="shared" si="2"/>
        <v>0</v>
      </c>
      <c r="O11" s="2">
        <f t="shared" si="2"/>
        <v>0</v>
      </c>
      <c r="P11" s="2">
        <f t="shared" si="2"/>
        <v>0</v>
      </c>
      <c r="Q11" s="2">
        <f t="shared" si="2"/>
        <v>0</v>
      </c>
      <c r="R11" s="2">
        <f t="shared" si="2"/>
        <v>0</v>
      </c>
      <c r="S11" s="2">
        <f t="shared" si="2"/>
        <v>0</v>
      </c>
      <c r="T11" s="2">
        <f t="shared" si="2"/>
        <v>0</v>
      </c>
      <c r="U11" s="2">
        <f t="shared" si="2"/>
        <v>0</v>
      </c>
      <c r="V11" s="2">
        <f t="shared" si="2"/>
        <v>0</v>
      </c>
      <c r="W11" s="2">
        <f t="shared" si="2"/>
        <v>0</v>
      </c>
      <c r="X11" s="2">
        <f t="shared" si="2"/>
        <v>0</v>
      </c>
      <c r="Y11" s="2">
        <f t="shared" si="2"/>
        <v>0</v>
      </c>
      <c r="Z11" s="2">
        <f t="shared" si="2"/>
        <v>0</v>
      </c>
      <c r="AA11" s="2">
        <f t="shared" si="2"/>
        <v>0</v>
      </c>
      <c r="AB11" s="2">
        <f t="shared" si="2"/>
        <v>0</v>
      </c>
      <c r="AC11" s="2">
        <f t="shared" si="2"/>
        <v>0</v>
      </c>
      <c r="AD11" s="2">
        <f t="shared" si="2"/>
        <v>0</v>
      </c>
      <c r="AE11" s="2">
        <f t="shared" si="2"/>
        <v>0</v>
      </c>
      <c r="AF11" s="2">
        <f t="shared" si="2"/>
        <v>0</v>
      </c>
      <c r="AG11" s="2">
        <f t="shared" si="2"/>
        <v>0</v>
      </c>
      <c r="AH11" s="2">
        <f t="shared" si="2"/>
        <v>0</v>
      </c>
      <c r="AI11" s="2">
        <f t="shared" si="2"/>
        <v>0</v>
      </c>
      <c r="AJ11" s="2">
        <f t="shared" si="2"/>
        <v>0</v>
      </c>
      <c r="AK11" s="2">
        <f t="shared" si="2"/>
        <v>0</v>
      </c>
      <c r="AL11" s="2">
        <f t="shared" si="2"/>
        <v>0</v>
      </c>
    </row>
    <row r="12" spans="1:38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3"/>
      <c r="P12" s="2"/>
      <c r="Q12" s="2"/>
    </row>
    <row r="13" spans="1:38">
      <c r="A13" s="86" t="s">
        <v>67</v>
      </c>
      <c r="B13" s="95"/>
      <c r="C13" s="2">
        <v>1</v>
      </c>
      <c r="D13" s="2">
        <f t="shared" ref="D13:N13" si="3">C13+1</f>
        <v>2</v>
      </c>
      <c r="E13" s="2">
        <f t="shared" si="3"/>
        <v>3</v>
      </c>
      <c r="F13" s="2">
        <f t="shared" si="3"/>
        <v>4</v>
      </c>
      <c r="G13" s="2">
        <f t="shared" si="3"/>
        <v>5</v>
      </c>
      <c r="H13" s="2">
        <f t="shared" si="3"/>
        <v>6</v>
      </c>
      <c r="I13" s="2">
        <f t="shared" si="3"/>
        <v>7</v>
      </c>
      <c r="J13" s="2">
        <f t="shared" si="3"/>
        <v>8</v>
      </c>
      <c r="K13" s="2">
        <f t="shared" si="3"/>
        <v>9</v>
      </c>
      <c r="L13" s="2">
        <f t="shared" si="3"/>
        <v>10</v>
      </c>
      <c r="M13" s="2">
        <f t="shared" si="3"/>
        <v>11</v>
      </c>
      <c r="N13" s="2">
        <f t="shared" si="3"/>
        <v>12</v>
      </c>
      <c r="O13" s="2">
        <v>13</v>
      </c>
      <c r="P13" s="2">
        <v>14</v>
      </c>
      <c r="Q13" s="2">
        <v>15</v>
      </c>
      <c r="R13" s="5">
        <v>16</v>
      </c>
      <c r="S13" s="2">
        <v>17</v>
      </c>
      <c r="T13" s="2">
        <v>18</v>
      </c>
      <c r="U13" s="2">
        <v>19</v>
      </c>
      <c r="V13" s="2">
        <v>20</v>
      </c>
      <c r="W13" s="2">
        <v>21</v>
      </c>
      <c r="X13" s="2">
        <v>22</v>
      </c>
      <c r="Y13" s="2">
        <v>23</v>
      </c>
      <c r="Z13" s="2">
        <v>24</v>
      </c>
      <c r="AA13" s="2">
        <v>25</v>
      </c>
      <c r="AB13" s="2">
        <v>26</v>
      </c>
      <c r="AC13" s="2">
        <v>27</v>
      </c>
      <c r="AD13" s="2">
        <v>28</v>
      </c>
      <c r="AE13" s="2">
        <v>29</v>
      </c>
      <c r="AF13" s="2">
        <v>30</v>
      </c>
      <c r="AG13" s="2">
        <v>31</v>
      </c>
      <c r="AH13" s="2">
        <v>32</v>
      </c>
      <c r="AI13" s="2">
        <v>33</v>
      </c>
      <c r="AJ13" s="2">
        <v>34</v>
      </c>
      <c r="AK13" s="2">
        <v>35</v>
      </c>
      <c r="AL13" s="2">
        <v>36</v>
      </c>
    </row>
    <row r="14" spans="1:38">
      <c r="A14" s="86" t="s">
        <v>5</v>
      </c>
      <c r="B14" s="95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38">
      <c r="A15" s="83" t="s">
        <v>68</v>
      </c>
      <c r="B15" s="83"/>
      <c r="C15" s="2">
        <v>12</v>
      </c>
      <c r="D15" s="2">
        <f t="shared" ref="D15:AL16" si="4">C15</f>
        <v>12</v>
      </c>
      <c r="E15" s="2">
        <f t="shared" si="4"/>
        <v>12</v>
      </c>
      <c r="F15" s="2">
        <f t="shared" si="4"/>
        <v>12</v>
      </c>
      <c r="G15" s="2">
        <f t="shared" si="4"/>
        <v>12</v>
      </c>
      <c r="H15" s="33">
        <f t="shared" si="4"/>
        <v>12</v>
      </c>
      <c r="I15" s="2">
        <f t="shared" si="4"/>
        <v>12</v>
      </c>
      <c r="J15" s="2">
        <f t="shared" si="4"/>
        <v>12</v>
      </c>
      <c r="K15" s="2">
        <f t="shared" si="4"/>
        <v>12</v>
      </c>
      <c r="L15" s="2">
        <f t="shared" si="4"/>
        <v>12</v>
      </c>
      <c r="M15" s="2">
        <f t="shared" si="4"/>
        <v>12</v>
      </c>
      <c r="N15" s="2">
        <f t="shared" si="4"/>
        <v>12</v>
      </c>
      <c r="O15" s="3">
        <f t="shared" si="4"/>
        <v>12</v>
      </c>
      <c r="P15" s="3">
        <f t="shared" si="4"/>
        <v>12</v>
      </c>
      <c r="Q15" s="3">
        <f t="shared" si="4"/>
        <v>12</v>
      </c>
      <c r="R15" s="3">
        <f t="shared" si="4"/>
        <v>12</v>
      </c>
      <c r="S15" s="3">
        <f t="shared" si="4"/>
        <v>12</v>
      </c>
      <c r="T15" s="3">
        <f t="shared" si="4"/>
        <v>12</v>
      </c>
      <c r="U15" s="3">
        <f t="shared" si="4"/>
        <v>12</v>
      </c>
      <c r="V15" s="3">
        <f t="shared" si="4"/>
        <v>12</v>
      </c>
      <c r="W15" s="3">
        <f t="shared" si="4"/>
        <v>12</v>
      </c>
      <c r="X15" s="3">
        <f t="shared" si="4"/>
        <v>12</v>
      </c>
      <c r="Y15" s="3">
        <f t="shared" si="4"/>
        <v>12</v>
      </c>
      <c r="Z15" s="3">
        <f t="shared" si="4"/>
        <v>12</v>
      </c>
      <c r="AA15" s="3">
        <f t="shared" si="4"/>
        <v>12</v>
      </c>
      <c r="AB15" s="3">
        <f t="shared" si="4"/>
        <v>12</v>
      </c>
      <c r="AC15" s="3">
        <f t="shared" si="4"/>
        <v>12</v>
      </c>
      <c r="AD15" s="3">
        <f t="shared" si="4"/>
        <v>12</v>
      </c>
      <c r="AE15" s="3">
        <f t="shared" si="4"/>
        <v>12</v>
      </c>
      <c r="AF15" s="3">
        <f t="shared" si="4"/>
        <v>12</v>
      </c>
      <c r="AG15" s="3">
        <f t="shared" si="4"/>
        <v>12</v>
      </c>
      <c r="AH15" s="3">
        <f t="shared" si="4"/>
        <v>12</v>
      </c>
      <c r="AI15" s="3">
        <f t="shared" si="4"/>
        <v>12</v>
      </c>
      <c r="AJ15" s="3">
        <f t="shared" si="4"/>
        <v>12</v>
      </c>
      <c r="AK15" s="3">
        <f t="shared" si="4"/>
        <v>12</v>
      </c>
      <c r="AL15" s="3">
        <f t="shared" si="4"/>
        <v>12</v>
      </c>
    </row>
    <row r="16" spans="1:38">
      <c r="A16" s="83" t="s">
        <v>10</v>
      </c>
      <c r="B16" s="83"/>
      <c r="C16" s="7">
        <f>(((C18*5%)*1600)+(800*(C18*25%))+((C18*70%)*400))/C18</f>
        <v>560</v>
      </c>
      <c r="D16" s="7">
        <f t="shared" si="4"/>
        <v>560</v>
      </c>
      <c r="E16" s="7">
        <f t="shared" si="4"/>
        <v>560</v>
      </c>
      <c r="F16" s="7">
        <f t="shared" si="4"/>
        <v>560</v>
      </c>
      <c r="G16" s="7">
        <f t="shared" si="4"/>
        <v>560</v>
      </c>
      <c r="H16" s="7">
        <f t="shared" si="4"/>
        <v>560</v>
      </c>
      <c r="I16" s="7">
        <f t="shared" si="4"/>
        <v>560</v>
      </c>
      <c r="J16" s="7">
        <f t="shared" si="4"/>
        <v>560</v>
      </c>
      <c r="K16" s="7">
        <f t="shared" si="4"/>
        <v>560</v>
      </c>
      <c r="L16" s="7">
        <f t="shared" si="4"/>
        <v>560</v>
      </c>
      <c r="M16" s="7">
        <f t="shared" si="4"/>
        <v>560</v>
      </c>
      <c r="N16" s="7">
        <f>M16</f>
        <v>560</v>
      </c>
      <c r="O16" s="7">
        <f t="shared" si="4"/>
        <v>560</v>
      </c>
      <c r="P16" s="7">
        <f t="shared" si="4"/>
        <v>560</v>
      </c>
      <c r="Q16" s="7">
        <f t="shared" si="4"/>
        <v>560</v>
      </c>
      <c r="R16" s="7">
        <f t="shared" si="4"/>
        <v>560</v>
      </c>
      <c r="S16" s="7">
        <f t="shared" si="4"/>
        <v>560</v>
      </c>
      <c r="T16" s="7">
        <f t="shared" si="4"/>
        <v>560</v>
      </c>
      <c r="U16" s="7">
        <f t="shared" si="4"/>
        <v>560</v>
      </c>
      <c r="V16" s="7">
        <f t="shared" si="4"/>
        <v>560</v>
      </c>
      <c r="W16" s="7">
        <f t="shared" si="4"/>
        <v>560</v>
      </c>
      <c r="X16" s="7">
        <f t="shared" si="4"/>
        <v>560</v>
      </c>
      <c r="Y16" s="7">
        <f t="shared" si="4"/>
        <v>560</v>
      </c>
      <c r="Z16" s="7">
        <f t="shared" si="4"/>
        <v>560</v>
      </c>
      <c r="AA16" s="7">
        <f t="shared" si="4"/>
        <v>560</v>
      </c>
      <c r="AB16" s="7">
        <f t="shared" si="4"/>
        <v>560</v>
      </c>
      <c r="AC16" s="7">
        <f t="shared" si="4"/>
        <v>560</v>
      </c>
      <c r="AD16" s="7">
        <f t="shared" si="4"/>
        <v>560</v>
      </c>
      <c r="AE16" s="7">
        <f t="shared" si="4"/>
        <v>560</v>
      </c>
      <c r="AF16" s="7">
        <f t="shared" si="4"/>
        <v>560</v>
      </c>
      <c r="AG16" s="7">
        <f t="shared" si="4"/>
        <v>560</v>
      </c>
      <c r="AH16" s="7">
        <f t="shared" si="4"/>
        <v>560</v>
      </c>
      <c r="AI16" s="7">
        <f t="shared" si="4"/>
        <v>560</v>
      </c>
      <c r="AJ16" s="7">
        <f t="shared" si="4"/>
        <v>560</v>
      </c>
      <c r="AK16" s="7">
        <f t="shared" si="4"/>
        <v>560</v>
      </c>
      <c r="AL16" s="7">
        <f t="shared" si="4"/>
        <v>560</v>
      </c>
    </row>
    <row r="17" spans="1:38">
      <c r="A17" s="84" t="s">
        <v>93</v>
      </c>
      <c r="B17" s="85"/>
      <c r="C17" s="33">
        <f t="shared" ref="C17:AL17" si="5">((C25*25%)*2)+((C25*5%)*5)+ (C25*70%)</f>
        <v>870</v>
      </c>
      <c r="D17" s="33">
        <f t="shared" si="5"/>
        <v>913.5</v>
      </c>
      <c r="E17" s="33">
        <f t="shared" si="5"/>
        <v>959.17499999999995</v>
      </c>
      <c r="F17" s="33">
        <f t="shared" si="5"/>
        <v>1007.1337500000001</v>
      </c>
      <c r="G17" s="33">
        <f t="shared" si="5"/>
        <v>1057.4904375000001</v>
      </c>
      <c r="H17" s="33">
        <f t="shared" si="5"/>
        <v>1110.3649593750001</v>
      </c>
      <c r="I17" s="33">
        <f t="shared" si="5"/>
        <v>1165.88320734375</v>
      </c>
      <c r="J17" s="33">
        <f t="shared" si="5"/>
        <v>1224.1773677109375</v>
      </c>
      <c r="K17" s="33">
        <f t="shared" si="5"/>
        <v>1285.3862360964845</v>
      </c>
      <c r="L17" s="33">
        <f t="shared" si="5"/>
        <v>1349.6555479013086</v>
      </c>
      <c r="M17" s="33">
        <f t="shared" si="5"/>
        <v>1417.138325296374</v>
      </c>
      <c r="N17" s="33">
        <f t="shared" si="5"/>
        <v>1487.9952415611924</v>
      </c>
      <c r="O17" s="33">
        <f t="shared" si="5"/>
        <v>1562.3950036392521</v>
      </c>
      <c r="P17" s="33">
        <f t="shared" si="5"/>
        <v>1640.514753821215</v>
      </c>
      <c r="Q17" s="33">
        <f t="shared" si="5"/>
        <v>1722.5404915122758</v>
      </c>
      <c r="R17" s="33">
        <f t="shared" si="5"/>
        <v>1808.6675160878897</v>
      </c>
      <c r="S17" s="33">
        <f t="shared" si="5"/>
        <v>1899.1008918922842</v>
      </c>
      <c r="T17" s="33">
        <f t="shared" si="5"/>
        <v>1994.0559364868982</v>
      </c>
      <c r="U17" s="33">
        <f t="shared" si="5"/>
        <v>2093.7587333112433</v>
      </c>
      <c r="V17" s="33">
        <f t="shared" si="5"/>
        <v>2198.4466699768054</v>
      </c>
      <c r="W17" s="33">
        <f t="shared" si="5"/>
        <v>2308.3690034756455</v>
      </c>
      <c r="X17" s="33">
        <f t="shared" si="5"/>
        <v>2423.7874536494278</v>
      </c>
      <c r="Y17" s="33">
        <f t="shared" si="5"/>
        <v>2544.9768263318992</v>
      </c>
      <c r="Z17" s="33">
        <f t="shared" si="5"/>
        <v>2672.225667648494</v>
      </c>
      <c r="AA17" s="33">
        <f t="shared" si="5"/>
        <v>2805.8369510309185</v>
      </c>
      <c r="AB17" s="33">
        <f t="shared" si="5"/>
        <v>2946.1287985824647</v>
      </c>
      <c r="AC17" s="33">
        <f t="shared" si="5"/>
        <v>3093.4352385115876</v>
      </c>
      <c r="AD17" s="33">
        <f t="shared" si="5"/>
        <v>3248.1070004371672</v>
      </c>
      <c r="AE17" s="33">
        <f t="shared" si="5"/>
        <v>3410.5123504590251</v>
      </c>
      <c r="AF17" s="33">
        <f t="shared" si="5"/>
        <v>3581.0379679819762</v>
      </c>
      <c r="AG17" s="33">
        <f t="shared" si="5"/>
        <v>3760.0898663810749</v>
      </c>
      <c r="AH17" s="33">
        <f t="shared" si="5"/>
        <v>3948.0943597001287</v>
      </c>
      <c r="AI17" s="33">
        <f t="shared" si="5"/>
        <v>4145.4990776851355</v>
      </c>
      <c r="AJ17" s="33">
        <f t="shared" si="5"/>
        <v>4352.7740315693918</v>
      </c>
      <c r="AK17" s="33">
        <f t="shared" si="5"/>
        <v>4570.4127331478621</v>
      </c>
      <c r="AL17" s="33">
        <f t="shared" si="5"/>
        <v>4798.9333698052542</v>
      </c>
    </row>
    <row r="18" spans="1:38">
      <c r="A18" s="84" t="s">
        <v>91</v>
      </c>
      <c r="B18" s="85"/>
      <c r="C18" s="34">
        <v>20</v>
      </c>
      <c r="D18" s="33">
        <f t="shared" ref="D18:AL18" si="6">IF(C18&gt;=109,C18,C18+C18*5%)</f>
        <v>21</v>
      </c>
      <c r="E18" s="33">
        <f t="shared" si="6"/>
        <v>22.05</v>
      </c>
      <c r="F18" s="33">
        <f t="shared" si="6"/>
        <v>23.1525</v>
      </c>
      <c r="G18" s="33">
        <f t="shared" si="6"/>
        <v>24.310124999999999</v>
      </c>
      <c r="H18" s="33">
        <f t="shared" si="6"/>
        <v>25.52563125</v>
      </c>
      <c r="I18" s="33">
        <f t="shared" si="6"/>
        <v>26.801912812499999</v>
      </c>
      <c r="J18" s="33">
        <f t="shared" si="6"/>
        <v>28.142008453125001</v>
      </c>
      <c r="K18" s="33">
        <f t="shared" si="6"/>
        <v>29.549108875781251</v>
      </c>
      <c r="L18" s="33">
        <f t="shared" si="6"/>
        <v>31.026564319570312</v>
      </c>
      <c r="M18" s="33">
        <f t="shared" si="6"/>
        <v>32.577892535548827</v>
      </c>
      <c r="N18" s="33">
        <f t="shared" si="6"/>
        <v>34.206787162326265</v>
      </c>
      <c r="O18" s="34">
        <f t="shared" si="6"/>
        <v>35.917126520442579</v>
      </c>
      <c r="P18" s="34">
        <f t="shared" si="6"/>
        <v>37.712982846464712</v>
      </c>
      <c r="Q18" s="34">
        <f t="shared" si="6"/>
        <v>39.59863198878795</v>
      </c>
      <c r="R18" s="34">
        <f t="shared" si="6"/>
        <v>41.578563588227347</v>
      </c>
      <c r="S18" s="34">
        <f t="shared" si="6"/>
        <v>43.657491767638717</v>
      </c>
      <c r="T18" s="34">
        <f t="shared" si="6"/>
        <v>45.840366356020652</v>
      </c>
      <c r="U18" s="34">
        <f t="shared" si="6"/>
        <v>48.132384673821683</v>
      </c>
      <c r="V18" s="34">
        <f t="shared" si="6"/>
        <v>50.539003907512765</v>
      </c>
      <c r="W18" s="34">
        <f t="shared" si="6"/>
        <v>53.065954102888405</v>
      </c>
      <c r="X18" s="34">
        <f t="shared" si="6"/>
        <v>55.719251808032823</v>
      </c>
      <c r="Y18" s="34">
        <f t="shared" si="6"/>
        <v>58.505214398434461</v>
      </c>
      <c r="Z18" s="34">
        <f t="shared" si="6"/>
        <v>61.430475118356185</v>
      </c>
      <c r="AA18" s="34">
        <f t="shared" si="6"/>
        <v>64.501998874273994</v>
      </c>
      <c r="AB18" s="34">
        <f t="shared" si="6"/>
        <v>67.727098817987695</v>
      </c>
      <c r="AC18" s="34">
        <f t="shared" si="6"/>
        <v>71.113453758887076</v>
      </c>
      <c r="AD18" s="34">
        <f t="shared" si="6"/>
        <v>74.669126446831427</v>
      </c>
      <c r="AE18" s="34">
        <f t="shared" si="6"/>
        <v>78.402582769172994</v>
      </c>
      <c r="AF18" s="34">
        <f t="shared" si="6"/>
        <v>82.322711907631643</v>
      </c>
      <c r="AG18" s="34">
        <f t="shared" si="6"/>
        <v>86.438847503013221</v>
      </c>
      <c r="AH18" s="34">
        <f t="shared" si="6"/>
        <v>90.760789878163877</v>
      </c>
      <c r="AI18" s="34">
        <f t="shared" si="6"/>
        <v>95.298829372072078</v>
      </c>
      <c r="AJ18" s="34">
        <f t="shared" si="6"/>
        <v>100.06377084067569</v>
      </c>
      <c r="AK18" s="34">
        <f t="shared" si="6"/>
        <v>105.06695938270947</v>
      </c>
      <c r="AL18" s="34">
        <f t="shared" si="6"/>
        <v>110.32030735184495</v>
      </c>
    </row>
    <row r="19" spans="1:38">
      <c r="A19" s="83" t="s">
        <v>69</v>
      </c>
      <c r="B19" s="83"/>
      <c r="C19" s="7">
        <f t="shared" ref="C19:AL19" si="7">C18*C16</f>
        <v>11200</v>
      </c>
      <c r="D19" s="7">
        <f t="shared" si="7"/>
        <v>11760</v>
      </c>
      <c r="E19" s="7">
        <f t="shared" si="7"/>
        <v>12348</v>
      </c>
      <c r="F19" s="7">
        <f t="shared" si="7"/>
        <v>12965.4</v>
      </c>
      <c r="G19" s="7">
        <f t="shared" si="7"/>
        <v>13613.67</v>
      </c>
      <c r="H19" s="7">
        <f t="shared" si="7"/>
        <v>14294.353499999999</v>
      </c>
      <c r="I19" s="7">
        <f t="shared" si="7"/>
        <v>15009.071174999999</v>
      </c>
      <c r="J19" s="7">
        <f t="shared" si="7"/>
        <v>15759.52473375</v>
      </c>
      <c r="K19" s="7">
        <f t="shared" si="7"/>
        <v>16547.500970437501</v>
      </c>
      <c r="L19" s="7">
        <f t="shared" si="7"/>
        <v>17374.876018959374</v>
      </c>
      <c r="M19" s="7">
        <f t="shared" si="7"/>
        <v>18243.619819907344</v>
      </c>
      <c r="N19" s="7">
        <f t="shared" si="7"/>
        <v>19155.800810902707</v>
      </c>
      <c r="O19" s="7">
        <f t="shared" si="7"/>
        <v>20113.590851447843</v>
      </c>
      <c r="P19" s="7">
        <f t="shared" si="7"/>
        <v>21119.270394020237</v>
      </c>
      <c r="Q19" s="7">
        <f t="shared" si="7"/>
        <v>22175.233913721251</v>
      </c>
      <c r="R19" s="7">
        <f t="shared" si="7"/>
        <v>23283.995609407313</v>
      </c>
      <c r="S19" s="7">
        <f t="shared" si="7"/>
        <v>24448.195389877681</v>
      </c>
      <c r="T19" s="7">
        <f t="shared" si="7"/>
        <v>25670.605159371564</v>
      </c>
      <c r="U19" s="7">
        <f t="shared" si="7"/>
        <v>26954.135417340141</v>
      </c>
      <c r="V19" s="7">
        <f t="shared" si="7"/>
        <v>28301.842188207149</v>
      </c>
      <c r="W19" s="7">
        <f t="shared" si="7"/>
        <v>29716.934297617507</v>
      </c>
      <c r="X19" s="7">
        <f t="shared" si="7"/>
        <v>31202.781012498381</v>
      </c>
      <c r="Y19" s="7">
        <f t="shared" si="7"/>
        <v>32762.9200631233</v>
      </c>
      <c r="Z19" s="7">
        <f t="shared" si="7"/>
        <v>34401.066066279462</v>
      </c>
      <c r="AA19" s="7">
        <f t="shared" si="7"/>
        <v>36121.119369593434</v>
      </c>
      <c r="AB19" s="7">
        <f t="shared" si="7"/>
        <v>37927.17533807311</v>
      </c>
      <c r="AC19" s="7">
        <f t="shared" si="7"/>
        <v>39823.534104976759</v>
      </c>
      <c r="AD19" s="7">
        <f t="shared" si="7"/>
        <v>41814.710810225602</v>
      </c>
      <c r="AE19" s="7">
        <f t="shared" si="7"/>
        <v>43905.446350736878</v>
      </c>
      <c r="AF19" s="7">
        <f t="shared" si="7"/>
        <v>46100.718668273723</v>
      </c>
      <c r="AG19" s="7">
        <f t="shared" si="7"/>
        <v>48405.754601687404</v>
      </c>
      <c r="AH19" s="7">
        <f t="shared" si="7"/>
        <v>50826.042331771772</v>
      </c>
      <c r="AI19" s="7">
        <f t="shared" si="7"/>
        <v>53367.344448360367</v>
      </c>
      <c r="AJ19" s="7">
        <f t="shared" si="7"/>
        <v>56035.711670778386</v>
      </c>
      <c r="AK19" s="7">
        <f t="shared" si="7"/>
        <v>58837.497254317306</v>
      </c>
      <c r="AL19" s="7">
        <f t="shared" si="7"/>
        <v>61779.37211703317</v>
      </c>
    </row>
    <row r="20" spans="1:38">
      <c r="A20" s="83" t="s">
        <v>16</v>
      </c>
      <c r="B20" s="83"/>
      <c r="C20" s="7">
        <f t="shared" ref="C20:AL20" si="8">C35+C47</f>
        <v>298665</v>
      </c>
      <c r="D20" s="7">
        <f t="shared" si="8"/>
        <v>309488.77500000002</v>
      </c>
      <c r="E20" s="7">
        <f t="shared" si="8"/>
        <v>317380.86375000002</v>
      </c>
      <c r="F20" s="7">
        <f t="shared" si="8"/>
        <v>329967.30693750002</v>
      </c>
      <c r="G20" s="7">
        <f t="shared" si="8"/>
        <v>343183.07228437508</v>
      </c>
      <c r="H20" s="7">
        <f t="shared" si="8"/>
        <v>357059.62589859375</v>
      </c>
      <c r="I20" s="7">
        <f t="shared" si="8"/>
        <v>371630.00719352346</v>
      </c>
      <c r="J20" s="7">
        <f t="shared" si="8"/>
        <v>391928.90755319956</v>
      </c>
      <c r="K20" s="7">
        <f t="shared" si="8"/>
        <v>407992.75293085957</v>
      </c>
      <c r="L20" s="7">
        <f t="shared" si="8"/>
        <v>424859.79057740251</v>
      </c>
      <c r="M20" s="7">
        <f t="shared" si="8"/>
        <v>442570.18010627269</v>
      </c>
      <c r="N20" s="26">
        <f t="shared" si="8"/>
        <v>461166.08911158633</v>
      </c>
      <c r="O20" s="35">
        <f t="shared" si="8"/>
        <v>480691.79356716556</v>
      </c>
      <c r="P20" s="35">
        <f t="shared" si="8"/>
        <v>501193.78324552381</v>
      </c>
      <c r="Q20" s="35">
        <f t="shared" si="8"/>
        <v>522023.93648479751</v>
      </c>
      <c r="R20" s="35">
        <f t="shared" si="8"/>
        <v>545324.31602819019</v>
      </c>
      <c r="S20" s="35">
        <f t="shared" si="8"/>
        <v>569057.93182959966</v>
      </c>
      <c r="T20" s="35">
        <f t="shared" si="8"/>
        <v>593978.22842107969</v>
      </c>
      <c r="U20" s="35">
        <f t="shared" si="8"/>
        <v>620144.53984213364</v>
      </c>
      <c r="V20" s="7">
        <f t="shared" si="8"/>
        <v>652619.16683424031</v>
      </c>
      <c r="W20" s="35">
        <f t="shared" si="8"/>
        <v>681467.52517595224</v>
      </c>
      <c r="X20" s="35">
        <f t="shared" si="8"/>
        <v>711758.30143474985</v>
      </c>
      <c r="Y20" s="35">
        <f t="shared" si="8"/>
        <v>743563.61650648748</v>
      </c>
      <c r="Z20" s="35">
        <f t="shared" si="8"/>
        <v>776959.19733181177</v>
      </c>
      <c r="AA20" s="35">
        <f t="shared" si="8"/>
        <v>812024.55719840236</v>
      </c>
      <c r="AB20" s="35">
        <f t="shared" si="8"/>
        <v>848843.1850583225</v>
      </c>
      <c r="AC20" s="35">
        <f t="shared" si="8"/>
        <v>887502.74431123841</v>
      </c>
      <c r="AD20" s="35">
        <f t="shared" si="8"/>
        <v>928095.28152680048</v>
      </c>
      <c r="AE20" s="35">
        <f t="shared" si="8"/>
        <v>970717.4456031404</v>
      </c>
      <c r="AF20" s="35">
        <f t="shared" si="8"/>
        <v>1015470.7178832972</v>
      </c>
      <c r="AG20" s="35">
        <f t="shared" si="8"/>
        <v>1062461.6537774622</v>
      </c>
      <c r="AH20" s="35">
        <f t="shared" si="8"/>
        <v>1111802.1364663353</v>
      </c>
      <c r="AI20" s="35">
        <f t="shared" si="8"/>
        <v>1163609.6432896522</v>
      </c>
      <c r="AJ20" s="35">
        <f t="shared" si="8"/>
        <v>1218007.5254541347</v>
      </c>
      <c r="AK20" s="35">
        <f t="shared" si="8"/>
        <v>1275125.3017268416</v>
      </c>
      <c r="AL20" s="35">
        <f t="shared" si="8"/>
        <v>1335098.9668131836</v>
      </c>
    </row>
    <row r="21" spans="1:38">
      <c r="A21" s="83" t="s">
        <v>18</v>
      </c>
      <c r="B21" s="83"/>
      <c r="C21" s="7">
        <f t="shared" ref="C21:AL21" si="9">C19*30</f>
        <v>336000</v>
      </c>
      <c r="D21" s="7">
        <f t="shared" si="9"/>
        <v>352800</v>
      </c>
      <c r="E21" s="7">
        <f t="shared" si="9"/>
        <v>370440</v>
      </c>
      <c r="F21" s="7">
        <f t="shared" si="9"/>
        <v>388962</v>
      </c>
      <c r="G21" s="7">
        <f t="shared" si="9"/>
        <v>408410.1</v>
      </c>
      <c r="H21" s="7">
        <f t="shared" si="9"/>
        <v>428830.60499999998</v>
      </c>
      <c r="I21" s="7">
        <f t="shared" si="9"/>
        <v>450272.13524999999</v>
      </c>
      <c r="J21" s="7">
        <f t="shared" si="9"/>
        <v>472785.74201250001</v>
      </c>
      <c r="K21" s="7">
        <f t="shared" si="9"/>
        <v>496425.029113125</v>
      </c>
      <c r="L21" s="7">
        <f t="shared" si="9"/>
        <v>521246.28056878119</v>
      </c>
      <c r="M21" s="7">
        <f t="shared" si="9"/>
        <v>547308.5945972203</v>
      </c>
      <c r="N21" s="7">
        <f t="shared" si="9"/>
        <v>574674.02432708116</v>
      </c>
      <c r="O21" s="7">
        <f t="shared" si="9"/>
        <v>603407.72554343531</v>
      </c>
      <c r="P21" s="7">
        <f t="shared" si="9"/>
        <v>633578.1118206071</v>
      </c>
      <c r="Q21" s="7">
        <f t="shared" si="9"/>
        <v>665257.01741163759</v>
      </c>
      <c r="R21" s="7">
        <f t="shared" si="9"/>
        <v>698519.8682822194</v>
      </c>
      <c r="S21" s="7">
        <f t="shared" si="9"/>
        <v>733445.86169633048</v>
      </c>
      <c r="T21" s="7">
        <f t="shared" si="9"/>
        <v>770118.15478114691</v>
      </c>
      <c r="U21" s="7">
        <f t="shared" si="9"/>
        <v>808624.06252020423</v>
      </c>
      <c r="V21" s="7">
        <f t="shared" si="9"/>
        <v>849055.26564621448</v>
      </c>
      <c r="W21" s="7">
        <f t="shared" si="9"/>
        <v>891508.02892852516</v>
      </c>
      <c r="X21" s="7">
        <f t="shared" si="9"/>
        <v>936083.43037495145</v>
      </c>
      <c r="Y21" s="7">
        <f t="shared" si="9"/>
        <v>982887.60189369903</v>
      </c>
      <c r="Z21" s="7">
        <f t="shared" si="9"/>
        <v>1032031.9819883838</v>
      </c>
      <c r="AA21" s="7">
        <f t="shared" si="9"/>
        <v>1083633.581087803</v>
      </c>
      <c r="AB21" s="7">
        <f t="shared" si="9"/>
        <v>1137815.2601421932</v>
      </c>
      <c r="AC21" s="7">
        <f t="shared" si="9"/>
        <v>1194706.0231493027</v>
      </c>
      <c r="AD21" s="7">
        <f t="shared" si="9"/>
        <v>1254441.3243067681</v>
      </c>
      <c r="AE21" s="7">
        <f t="shared" si="9"/>
        <v>1317163.3905221063</v>
      </c>
      <c r="AF21" s="7">
        <f t="shared" si="9"/>
        <v>1383021.5600482116</v>
      </c>
      <c r="AG21" s="7">
        <f t="shared" si="9"/>
        <v>1452172.6380506221</v>
      </c>
      <c r="AH21" s="7">
        <f t="shared" si="9"/>
        <v>1524781.2699531531</v>
      </c>
      <c r="AI21" s="7">
        <f t="shared" si="9"/>
        <v>1601020.333450811</v>
      </c>
      <c r="AJ21" s="7">
        <f t="shared" si="9"/>
        <v>1681071.3501233517</v>
      </c>
      <c r="AK21" s="7">
        <f t="shared" si="9"/>
        <v>1765124.9176295192</v>
      </c>
      <c r="AL21" s="7">
        <f t="shared" si="9"/>
        <v>1853381.163510995</v>
      </c>
    </row>
    <row r="22" spans="1:38">
      <c r="A22" s="83" t="s">
        <v>20</v>
      </c>
      <c r="B22" s="83"/>
      <c r="C22" s="7">
        <f t="shared" ref="C22:AL22" si="10">C21-C20</f>
        <v>37335</v>
      </c>
      <c r="D22" s="7">
        <f t="shared" si="10"/>
        <v>43311.224999999977</v>
      </c>
      <c r="E22" s="7">
        <f t="shared" si="10"/>
        <v>53059.136249999981</v>
      </c>
      <c r="F22" s="7">
        <f t="shared" si="10"/>
        <v>58994.69306249998</v>
      </c>
      <c r="G22" s="7">
        <f t="shared" si="10"/>
        <v>65227.027715624892</v>
      </c>
      <c r="H22" s="7">
        <f t="shared" si="10"/>
        <v>71770.979101406236</v>
      </c>
      <c r="I22" s="7">
        <f t="shared" si="10"/>
        <v>78642.128056476533</v>
      </c>
      <c r="J22" s="7">
        <f t="shared" si="10"/>
        <v>80856.834459300444</v>
      </c>
      <c r="K22" s="7">
        <f t="shared" si="10"/>
        <v>88432.276182265428</v>
      </c>
      <c r="L22" s="7">
        <f t="shared" si="10"/>
        <v>96386.489991378679</v>
      </c>
      <c r="M22" s="7">
        <f t="shared" si="10"/>
        <v>104738.41449094762</v>
      </c>
      <c r="N22" s="7">
        <f t="shared" si="10"/>
        <v>113507.93521549483</v>
      </c>
      <c r="O22" s="7">
        <f t="shared" si="10"/>
        <v>122715.93197626976</v>
      </c>
      <c r="P22" s="7">
        <f t="shared" si="10"/>
        <v>132384.32857508329</v>
      </c>
      <c r="Q22" s="7">
        <f t="shared" si="10"/>
        <v>143233.08092684008</v>
      </c>
      <c r="R22" s="7">
        <f t="shared" si="10"/>
        <v>153195.5522540292</v>
      </c>
      <c r="S22" s="7">
        <f t="shared" si="10"/>
        <v>164387.92986673082</v>
      </c>
      <c r="T22" s="7">
        <f t="shared" si="10"/>
        <v>176139.92636006721</v>
      </c>
      <c r="U22" s="7">
        <f t="shared" si="10"/>
        <v>188479.52267807059</v>
      </c>
      <c r="V22" s="7">
        <f t="shared" si="10"/>
        <v>196436.09881197417</v>
      </c>
      <c r="W22" s="7">
        <f t="shared" si="10"/>
        <v>210040.50375257293</v>
      </c>
      <c r="X22" s="7">
        <f t="shared" si="10"/>
        <v>224325.1289402016</v>
      </c>
      <c r="Y22" s="7">
        <f t="shared" si="10"/>
        <v>239323.98538721155</v>
      </c>
      <c r="Z22" s="7">
        <f t="shared" si="10"/>
        <v>255072.78465657204</v>
      </c>
      <c r="AA22" s="7">
        <f t="shared" si="10"/>
        <v>271609.02388940065</v>
      </c>
      <c r="AB22" s="7">
        <f t="shared" si="10"/>
        <v>288972.07508387067</v>
      </c>
      <c r="AC22" s="7">
        <f t="shared" si="10"/>
        <v>307203.27883806429</v>
      </c>
      <c r="AD22" s="7">
        <f t="shared" si="10"/>
        <v>326346.04277996765</v>
      </c>
      <c r="AE22" s="7">
        <f t="shared" si="10"/>
        <v>346445.94491896592</v>
      </c>
      <c r="AF22" s="7">
        <f t="shared" si="10"/>
        <v>367550.84216491436</v>
      </c>
      <c r="AG22" s="7">
        <f t="shared" si="10"/>
        <v>389710.98427315988</v>
      </c>
      <c r="AH22" s="7">
        <f t="shared" si="10"/>
        <v>412979.13348681782</v>
      </c>
      <c r="AI22" s="7">
        <f t="shared" si="10"/>
        <v>437410.6901611588</v>
      </c>
      <c r="AJ22" s="7">
        <f t="shared" si="10"/>
        <v>463063.82466921699</v>
      </c>
      <c r="AK22" s="7">
        <f t="shared" si="10"/>
        <v>489999.61590267764</v>
      </c>
      <c r="AL22" s="7">
        <f t="shared" si="10"/>
        <v>518282.19669781136</v>
      </c>
    </row>
    <row r="23" spans="1:38">
      <c r="A23" s="83" t="s">
        <v>22</v>
      </c>
      <c r="B23" s="83"/>
      <c r="C23" s="10">
        <f t="shared" ref="C23:AL23" si="11">C22/C21</f>
        <v>0.11111607142857143</v>
      </c>
      <c r="D23" s="10">
        <f t="shared" si="11"/>
        <v>0.12276424319727884</v>
      </c>
      <c r="E23" s="10">
        <f t="shared" si="11"/>
        <v>0.14323274011985743</v>
      </c>
      <c r="F23" s="10">
        <f t="shared" si="11"/>
        <v>0.15167212494408189</v>
      </c>
      <c r="G23" s="10">
        <f t="shared" si="11"/>
        <v>0.15970963430048596</v>
      </c>
      <c r="H23" s="10">
        <f t="shared" si="11"/>
        <v>0.16736440511610928</v>
      </c>
      <c r="I23" s="10">
        <f t="shared" si="11"/>
        <v>0.17465466303575031</v>
      </c>
      <c r="J23" s="10">
        <f t="shared" si="11"/>
        <v>0.17102215078466276</v>
      </c>
      <c r="K23" s="10">
        <f t="shared" si="11"/>
        <v>0.17813823033913453</v>
      </c>
      <c r="L23" s="10">
        <f t="shared" si="11"/>
        <v>0.18491544896244103</v>
      </c>
      <c r="M23" s="10">
        <f t="shared" si="11"/>
        <v>0.19136994288939962</v>
      </c>
      <c r="N23" s="10">
        <f t="shared" si="11"/>
        <v>0.19751707996269327</v>
      </c>
      <c r="O23" s="36">
        <f t="shared" si="11"/>
        <v>0.20337149622297346</v>
      </c>
      <c r="P23" s="36">
        <f t="shared" si="11"/>
        <v>0.20894713075657342</v>
      </c>
      <c r="Q23" s="36">
        <f t="shared" si="11"/>
        <v>0.21530487793143036</v>
      </c>
      <c r="R23" s="36">
        <f t="shared" si="11"/>
        <v>0.21931452376689503</v>
      </c>
      <c r="S23" s="36">
        <f t="shared" si="11"/>
        <v>0.22413096651268932</v>
      </c>
      <c r="T23" s="36">
        <f t="shared" si="11"/>
        <v>0.2287180548420169</v>
      </c>
      <c r="U23" s="36">
        <f t="shared" si="11"/>
        <v>0.23308671039375761</v>
      </c>
      <c r="V23" s="36">
        <f t="shared" si="11"/>
        <v>0.23135843655885815</v>
      </c>
      <c r="W23" s="36">
        <f t="shared" si="11"/>
        <v>0.23560135964789219</v>
      </c>
      <c r="X23" s="36">
        <f t="shared" si="11"/>
        <v>0.23964223878030549</v>
      </c>
      <c r="Y23" s="36">
        <f t="shared" si="11"/>
        <v>0.24349069509688948</v>
      </c>
      <c r="Z23" s="36">
        <f t="shared" si="11"/>
        <v>0.24715589158887427</v>
      </c>
      <c r="AA23" s="36">
        <f t="shared" si="11"/>
        <v>0.25064655491457416</v>
      </c>
      <c r="AB23" s="36">
        <f t="shared" si="11"/>
        <v>0.25397099617714541</v>
      </c>
      <c r="AC23" s="36">
        <f t="shared" si="11"/>
        <v>0.25713713071292771</v>
      </c>
      <c r="AD23" s="36">
        <f t="shared" si="11"/>
        <v>0.26015249693748221</v>
      </c>
      <c r="AE23" s="36">
        <f t="shared" si="11"/>
        <v>0.26302427429420072</v>
      </c>
      <c r="AF23" s="36"/>
      <c r="AG23" s="36">
        <f t="shared" si="11"/>
        <v>0.26836408706633041</v>
      </c>
      <c r="AH23" s="36">
        <f t="shared" si="11"/>
        <v>0.27084483632167522</v>
      </c>
      <c r="AI23" s="36">
        <f t="shared" si="11"/>
        <v>0.27320745466009888</v>
      </c>
      <c r="AJ23" s="36">
        <f t="shared" si="11"/>
        <v>0.27545756736335958</v>
      </c>
      <c r="AK23" s="36">
        <f t="shared" si="11"/>
        <v>0.27760053184265526</v>
      </c>
      <c r="AL23" s="36">
        <f t="shared" si="11"/>
        <v>0.2796414503943655</v>
      </c>
    </row>
    <row r="24" spans="1:38">
      <c r="A24" s="91" t="s">
        <v>6</v>
      </c>
      <c r="B24" s="91"/>
    </row>
    <row r="25" spans="1:38">
      <c r="A25" s="83" t="s">
        <v>70</v>
      </c>
      <c r="B25" s="83"/>
      <c r="C25" s="33">
        <f t="shared" ref="C25:AL25" si="12">C18*30</f>
        <v>600</v>
      </c>
      <c r="D25" s="33">
        <f t="shared" si="12"/>
        <v>630</v>
      </c>
      <c r="E25" s="33">
        <f t="shared" si="12"/>
        <v>661.5</v>
      </c>
      <c r="F25" s="33">
        <f t="shared" si="12"/>
        <v>694.57500000000005</v>
      </c>
      <c r="G25" s="33">
        <f t="shared" si="12"/>
        <v>729.30375000000004</v>
      </c>
      <c r="H25" s="33">
        <f t="shared" si="12"/>
        <v>765.76893749999999</v>
      </c>
      <c r="I25" s="33">
        <f t="shared" si="12"/>
        <v>804.05738437499997</v>
      </c>
      <c r="J25" s="33">
        <f t="shared" si="12"/>
        <v>844.26025359375001</v>
      </c>
      <c r="K25" s="33">
        <f t="shared" si="12"/>
        <v>886.4732662734375</v>
      </c>
      <c r="L25" s="33">
        <f t="shared" si="12"/>
        <v>930.79692958710939</v>
      </c>
      <c r="M25" s="33">
        <f t="shared" si="12"/>
        <v>977.33677606646484</v>
      </c>
      <c r="N25" s="33">
        <f t="shared" si="12"/>
        <v>1026.203614869788</v>
      </c>
      <c r="O25" s="34">
        <f t="shared" si="12"/>
        <v>1077.5137956132774</v>
      </c>
      <c r="P25" s="34">
        <f t="shared" si="12"/>
        <v>1131.3894853939414</v>
      </c>
      <c r="Q25" s="34">
        <f t="shared" si="12"/>
        <v>1187.9589596636386</v>
      </c>
      <c r="R25" s="34">
        <f t="shared" si="12"/>
        <v>1247.3569076468204</v>
      </c>
      <c r="S25" s="34">
        <f t="shared" si="12"/>
        <v>1309.7247530291615</v>
      </c>
      <c r="T25" s="34">
        <f t="shared" si="12"/>
        <v>1375.2109906806195</v>
      </c>
      <c r="U25" s="34">
        <f t="shared" si="12"/>
        <v>1443.9715402146505</v>
      </c>
      <c r="V25" s="34">
        <f t="shared" si="12"/>
        <v>1516.1701172253829</v>
      </c>
      <c r="W25" s="34">
        <f t="shared" si="12"/>
        <v>1591.9786230866521</v>
      </c>
      <c r="X25" s="34">
        <f t="shared" si="12"/>
        <v>1671.5775542409847</v>
      </c>
      <c r="Y25" s="34">
        <f t="shared" si="12"/>
        <v>1755.1564319530339</v>
      </c>
      <c r="Z25" s="34">
        <f t="shared" si="12"/>
        <v>1842.9142535506855</v>
      </c>
      <c r="AA25" s="34">
        <f t="shared" si="12"/>
        <v>1935.0599662282198</v>
      </c>
      <c r="AB25" s="34">
        <f t="shared" si="12"/>
        <v>2031.8129645396309</v>
      </c>
      <c r="AC25" s="34">
        <f t="shared" si="12"/>
        <v>2133.4036127666122</v>
      </c>
      <c r="AD25" s="34">
        <f t="shared" si="12"/>
        <v>2240.073793404943</v>
      </c>
      <c r="AE25" s="34">
        <f t="shared" si="12"/>
        <v>2352.0774830751898</v>
      </c>
      <c r="AF25" s="34">
        <f t="shared" si="12"/>
        <v>2469.6813572289493</v>
      </c>
      <c r="AG25" s="34">
        <f t="shared" si="12"/>
        <v>2593.1654250903966</v>
      </c>
      <c r="AH25" s="34">
        <f t="shared" si="12"/>
        <v>2722.8236963449162</v>
      </c>
      <c r="AI25" s="34">
        <f t="shared" si="12"/>
        <v>2858.9648811621623</v>
      </c>
      <c r="AJ25" s="34">
        <f t="shared" si="12"/>
        <v>3001.9131252202706</v>
      </c>
      <c r="AK25" s="34">
        <f t="shared" si="12"/>
        <v>3152.0087814812841</v>
      </c>
      <c r="AL25" s="34">
        <f t="shared" si="12"/>
        <v>3309.6092205553482</v>
      </c>
    </row>
    <row r="26" spans="1:38">
      <c r="A26" s="89" t="s">
        <v>71</v>
      </c>
      <c r="B26" s="2" t="s">
        <v>72</v>
      </c>
      <c r="C26" s="33">
        <f t="shared" ref="C26:AL26" si="13">C25*25%</f>
        <v>150</v>
      </c>
      <c r="D26" s="33">
        <f t="shared" si="13"/>
        <v>157.5</v>
      </c>
      <c r="E26" s="33">
        <f t="shared" si="13"/>
        <v>165.375</v>
      </c>
      <c r="F26" s="33">
        <f t="shared" si="13"/>
        <v>173.64375000000001</v>
      </c>
      <c r="G26" s="33">
        <f t="shared" si="13"/>
        <v>182.32593750000001</v>
      </c>
      <c r="H26" s="33">
        <f t="shared" si="13"/>
        <v>191.442234375</v>
      </c>
      <c r="I26" s="33">
        <f t="shared" si="13"/>
        <v>201.01434609374999</v>
      </c>
      <c r="J26" s="33">
        <f t="shared" si="13"/>
        <v>211.0650633984375</v>
      </c>
      <c r="K26" s="33">
        <f t="shared" si="13"/>
        <v>221.61831656835938</v>
      </c>
      <c r="L26" s="33">
        <f t="shared" si="13"/>
        <v>232.69923239677735</v>
      </c>
      <c r="M26" s="33">
        <f t="shared" si="13"/>
        <v>244.33419401661621</v>
      </c>
      <c r="N26" s="33">
        <f t="shared" si="13"/>
        <v>256.550903717447</v>
      </c>
      <c r="O26" s="34">
        <f t="shared" si="13"/>
        <v>269.37844890331934</v>
      </c>
      <c r="P26" s="34">
        <f t="shared" si="13"/>
        <v>282.84737134848535</v>
      </c>
      <c r="Q26" s="34">
        <f t="shared" si="13"/>
        <v>296.98973991590964</v>
      </c>
      <c r="R26" s="34">
        <f t="shared" si="13"/>
        <v>311.83922691170511</v>
      </c>
      <c r="S26" s="34">
        <f t="shared" si="13"/>
        <v>327.43118825729039</v>
      </c>
      <c r="T26" s="34">
        <f t="shared" si="13"/>
        <v>343.80274767015487</v>
      </c>
      <c r="U26" s="34">
        <f t="shared" si="13"/>
        <v>360.99288505366263</v>
      </c>
      <c r="V26" s="34">
        <f t="shared" si="13"/>
        <v>379.04252930634573</v>
      </c>
      <c r="W26" s="34">
        <f t="shared" si="13"/>
        <v>397.99465577166302</v>
      </c>
      <c r="X26" s="34">
        <f t="shared" si="13"/>
        <v>417.89438856024617</v>
      </c>
      <c r="Y26" s="34">
        <f t="shared" si="13"/>
        <v>438.78910798825848</v>
      </c>
      <c r="Z26" s="34">
        <f t="shared" si="13"/>
        <v>460.72856338767139</v>
      </c>
      <c r="AA26" s="34">
        <f t="shared" si="13"/>
        <v>483.76499155705494</v>
      </c>
      <c r="AB26" s="34">
        <f t="shared" si="13"/>
        <v>507.95324113490773</v>
      </c>
      <c r="AC26" s="34">
        <f t="shared" si="13"/>
        <v>533.35090319165306</v>
      </c>
      <c r="AD26" s="34">
        <f t="shared" si="13"/>
        <v>560.01844835123575</v>
      </c>
      <c r="AE26" s="34">
        <f t="shared" si="13"/>
        <v>588.01937076879744</v>
      </c>
      <c r="AF26" s="34">
        <f t="shared" si="13"/>
        <v>617.42033930723733</v>
      </c>
      <c r="AG26" s="34">
        <f t="shared" si="13"/>
        <v>648.29135627259916</v>
      </c>
      <c r="AH26" s="34">
        <f t="shared" si="13"/>
        <v>680.70592408622906</v>
      </c>
      <c r="AI26" s="34">
        <f t="shared" si="13"/>
        <v>714.74122029054058</v>
      </c>
      <c r="AJ26" s="34">
        <f t="shared" si="13"/>
        <v>750.47828130506764</v>
      </c>
      <c r="AK26" s="34">
        <f t="shared" si="13"/>
        <v>788.00219537032103</v>
      </c>
      <c r="AL26" s="34">
        <f t="shared" si="13"/>
        <v>827.40230513883705</v>
      </c>
    </row>
    <row r="27" spans="1:38">
      <c r="A27" s="89"/>
      <c r="B27" s="2" t="s">
        <v>73</v>
      </c>
      <c r="C27" s="33">
        <f t="shared" ref="C27:AL27" si="14">C25*75%</f>
        <v>450</v>
      </c>
      <c r="D27" s="33">
        <f t="shared" si="14"/>
        <v>472.5</v>
      </c>
      <c r="E27" s="33">
        <f t="shared" si="14"/>
        <v>496.125</v>
      </c>
      <c r="F27" s="33">
        <f t="shared" si="14"/>
        <v>520.93125000000009</v>
      </c>
      <c r="G27" s="33">
        <f t="shared" si="14"/>
        <v>546.97781250000003</v>
      </c>
      <c r="H27" s="33">
        <f t="shared" si="14"/>
        <v>574.32670312499999</v>
      </c>
      <c r="I27" s="33">
        <f t="shared" si="14"/>
        <v>603.04303828125001</v>
      </c>
      <c r="J27" s="33">
        <f t="shared" si="14"/>
        <v>633.19519019531253</v>
      </c>
      <c r="K27" s="33">
        <f t="shared" si="14"/>
        <v>664.85494970507807</v>
      </c>
      <c r="L27" s="33">
        <f t="shared" si="14"/>
        <v>698.09769719033204</v>
      </c>
      <c r="M27" s="33">
        <f t="shared" si="14"/>
        <v>733.00258204984857</v>
      </c>
      <c r="N27" s="33">
        <f t="shared" si="14"/>
        <v>769.652711152341</v>
      </c>
      <c r="O27" s="34">
        <f t="shared" si="14"/>
        <v>808.13534670995796</v>
      </c>
      <c r="P27" s="34">
        <f t="shared" si="14"/>
        <v>848.54211404545606</v>
      </c>
      <c r="Q27" s="34">
        <f t="shared" si="14"/>
        <v>890.96921974772886</v>
      </c>
      <c r="R27" s="34">
        <f t="shared" si="14"/>
        <v>935.51768073511539</v>
      </c>
      <c r="S27" s="34">
        <f t="shared" si="14"/>
        <v>982.29356477187116</v>
      </c>
      <c r="T27" s="34">
        <f t="shared" si="14"/>
        <v>1031.4082430104645</v>
      </c>
      <c r="U27" s="34">
        <f t="shared" si="14"/>
        <v>1082.978655160988</v>
      </c>
      <c r="V27" s="34">
        <f t="shared" si="14"/>
        <v>1137.1275879190371</v>
      </c>
      <c r="W27" s="34">
        <f t="shared" si="14"/>
        <v>1193.9839673149891</v>
      </c>
      <c r="X27" s="34">
        <f t="shared" si="14"/>
        <v>1253.6831656807385</v>
      </c>
      <c r="Y27" s="34">
        <f t="shared" si="14"/>
        <v>1316.3673239647756</v>
      </c>
      <c r="Z27" s="34">
        <f t="shared" si="14"/>
        <v>1382.1856901630142</v>
      </c>
      <c r="AA27" s="34">
        <f t="shared" si="14"/>
        <v>1451.2949746711647</v>
      </c>
      <c r="AB27" s="34">
        <f t="shared" si="14"/>
        <v>1523.8597234047231</v>
      </c>
      <c r="AC27" s="34">
        <f t="shared" si="14"/>
        <v>1600.0527095749592</v>
      </c>
      <c r="AD27" s="34">
        <f t="shared" si="14"/>
        <v>1680.0553450537072</v>
      </c>
      <c r="AE27" s="34">
        <f t="shared" si="14"/>
        <v>1764.0581123063923</v>
      </c>
      <c r="AF27" s="34">
        <f t="shared" si="14"/>
        <v>1852.261017921712</v>
      </c>
      <c r="AG27" s="34">
        <f t="shared" si="14"/>
        <v>1944.8740688177975</v>
      </c>
      <c r="AH27" s="34">
        <f t="shared" si="14"/>
        <v>2042.1177722586872</v>
      </c>
      <c r="AI27" s="34">
        <f t="shared" si="14"/>
        <v>2144.2236608716216</v>
      </c>
      <c r="AJ27" s="34">
        <f t="shared" si="14"/>
        <v>2251.4348439152027</v>
      </c>
      <c r="AK27" s="34">
        <f t="shared" si="14"/>
        <v>2364.0065861109633</v>
      </c>
      <c r="AL27" s="34">
        <f t="shared" si="14"/>
        <v>2482.206915416511</v>
      </c>
    </row>
    <row r="28" spans="1:38">
      <c r="A28" s="90" t="s">
        <v>9</v>
      </c>
      <c r="B28" s="90"/>
      <c r="C28" s="7">
        <v>80</v>
      </c>
      <c r="D28" s="7">
        <f t="shared" ref="D28:AL28" si="15">C28</f>
        <v>80</v>
      </c>
      <c r="E28" s="7">
        <f t="shared" si="15"/>
        <v>80</v>
      </c>
      <c r="F28" s="7">
        <f t="shared" si="15"/>
        <v>80</v>
      </c>
      <c r="G28" s="7">
        <f t="shared" si="15"/>
        <v>80</v>
      </c>
      <c r="H28" s="7">
        <f t="shared" si="15"/>
        <v>80</v>
      </c>
      <c r="I28" s="7">
        <f t="shared" si="15"/>
        <v>80</v>
      </c>
      <c r="J28" s="7">
        <f t="shared" si="15"/>
        <v>80</v>
      </c>
      <c r="K28" s="7">
        <f t="shared" si="15"/>
        <v>80</v>
      </c>
      <c r="L28" s="7">
        <f t="shared" si="15"/>
        <v>80</v>
      </c>
      <c r="M28" s="7">
        <f t="shared" si="15"/>
        <v>80</v>
      </c>
      <c r="N28" s="7">
        <f t="shared" si="15"/>
        <v>80</v>
      </c>
      <c r="O28" s="7">
        <f t="shared" si="15"/>
        <v>80</v>
      </c>
      <c r="P28" s="7">
        <f t="shared" si="15"/>
        <v>80</v>
      </c>
      <c r="Q28" s="7">
        <f t="shared" si="15"/>
        <v>80</v>
      </c>
      <c r="R28" s="7">
        <f t="shared" si="15"/>
        <v>80</v>
      </c>
      <c r="S28" s="7">
        <f t="shared" si="15"/>
        <v>80</v>
      </c>
      <c r="T28" s="35">
        <f t="shared" si="15"/>
        <v>80</v>
      </c>
      <c r="U28" s="35">
        <f t="shared" si="15"/>
        <v>80</v>
      </c>
      <c r="V28" s="7">
        <f t="shared" si="15"/>
        <v>80</v>
      </c>
      <c r="W28" s="7">
        <f t="shared" si="15"/>
        <v>80</v>
      </c>
      <c r="X28" s="7">
        <f t="shared" si="15"/>
        <v>80</v>
      </c>
      <c r="Y28" s="7">
        <f t="shared" si="15"/>
        <v>80</v>
      </c>
      <c r="Z28" s="7">
        <f t="shared" si="15"/>
        <v>80</v>
      </c>
      <c r="AA28" s="7">
        <f t="shared" si="15"/>
        <v>80</v>
      </c>
      <c r="AB28" s="7">
        <f t="shared" si="15"/>
        <v>80</v>
      </c>
      <c r="AC28" s="7">
        <f t="shared" si="15"/>
        <v>80</v>
      </c>
      <c r="AD28" s="7">
        <f t="shared" si="15"/>
        <v>80</v>
      </c>
      <c r="AE28" s="7">
        <f t="shared" si="15"/>
        <v>80</v>
      </c>
      <c r="AF28" s="7">
        <f t="shared" si="15"/>
        <v>80</v>
      </c>
      <c r="AG28" s="7">
        <f t="shared" si="15"/>
        <v>80</v>
      </c>
      <c r="AH28" s="7">
        <f t="shared" si="15"/>
        <v>80</v>
      </c>
      <c r="AI28" s="7">
        <f t="shared" si="15"/>
        <v>80</v>
      </c>
      <c r="AJ28" s="7">
        <f t="shared" si="15"/>
        <v>80</v>
      </c>
      <c r="AK28" s="7">
        <f t="shared" si="15"/>
        <v>80</v>
      </c>
      <c r="AL28" s="7">
        <f t="shared" si="15"/>
        <v>80</v>
      </c>
    </row>
    <row r="29" spans="1:38">
      <c r="A29" s="92" t="s">
        <v>11</v>
      </c>
      <c r="B29" s="92"/>
      <c r="C29" s="37">
        <f t="shared" ref="C29:AL29" si="16">C16*12</f>
        <v>6720</v>
      </c>
      <c r="D29" s="7">
        <f t="shared" si="16"/>
        <v>6720</v>
      </c>
      <c r="E29" s="7">
        <f t="shared" si="16"/>
        <v>6720</v>
      </c>
      <c r="F29" s="7">
        <f t="shared" si="16"/>
        <v>6720</v>
      </c>
      <c r="G29" s="7">
        <f t="shared" si="16"/>
        <v>6720</v>
      </c>
      <c r="H29" s="7">
        <f t="shared" si="16"/>
        <v>6720</v>
      </c>
      <c r="I29" s="7">
        <f t="shared" si="16"/>
        <v>6720</v>
      </c>
      <c r="J29" s="7">
        <f t="shared" si="16"/>
        <v>6720</v>
      </c>
      <c r="K29" s="7">
        <f t="shared" si="16"/>
        <v>6720</v>
      </c>
      <c r="L29" s="7">
        <f t="shared" si="16"/>
        <v>6720</v>
      </c>
      <c r="M29" s="7">
        <f t="shared" si="16"/>
        <v>6720</v>
      </c>
      <c r="N29" s="7">
        <f t="shared" si="16"/>
        <v>6720</v>
      </c>
      <c r="O29" s="7">
        <f t="shared" si="16"/>
        <v>6720</v>
      </c>
      <c r="P29" s="7">
        <f t="shared" si="16"/>
        <v>6720</v>
      </c>
      <c r="Q29" s="7">
        <f t="shared" si="16"/>
        <v>6720</v>
      </c>
      <c r="R29" s="7">
        <f t="shared" si="16"/>
        <v>6720</v>
      </c>
      <c r="S29" s="7">
        <f t="shared" si="16"/>
        <v>6720</v>
      </c>
      <c r="T29" s="7">
        <f t="shared" si="16"/>
        <v>6720</v>
      </c>
      <c r="U29" s="7">
        <f t="shared" si="16"/>
        <v>6720</v>
      </c>
      <c r="V29" s="7">
        <f t="shared" si="16"/>
        <v>6720</v>
      </c>
      <c r="W29" s="7">
        <f t="shared" si="16"/>
        <v>6720</v>
      </c>
      <c r="X29" s="7">
        <f t="shared" si="16"/>
        <v>6720</v>
      </c>
      <c r="Y29" s="7">
        <f t="shared" si="16"/>
        <v>6720</v>
      </c>
      <c r="Z29" s="7">
        <f t="shared" si="16"/>
        <v>6720</v>
      </c>
      <c r="AA29" s="7">
        <f t="shared" si="16"/>
        <v>6720</v>
      </c>
      <c r="AB29" s="7">
        <f t="shared" si="16"/>
        <v>6720</v>
      </c>
      <c r="AC29" s="7">
        <f t="shared" si="16"/>
        <v>6720</v>
      </c>
      <c r="AD29" s="7">
        <f t="shared" si="16"/>
        <v>6720</v>
      </c>
      <c r="AE29" s="7">
        <f t="shared" si="16"/>
        <v>6720</v>
      </c>
      <c r="AF29" s="7">
        <f t="shared" si="16"/>
        <v>6720</v>
      </c>
      <c r="AG29" s="7">
        <f t="shared" si="16"/>
        <v>6720</v>
      </c>
      <c r="AH29" s="7">
        <f t="shared" si="16"/>
        <v>6720</v>
      </c>
      <c r="AI29" s="7">
        <f t="shared" si="16"/>
        <v>6720</v>
      </c>
      <c r="AJ29" s="7">
        <f t="shared" si="16"/>
        <v>6720</v>
      </c>
      <c r="AK29" s="7">
        <f t="shared" si="16"/>
        <v>6720</v>
      </c>
      <c r="AL29" s="7">
        <f t="shared" si="16"/>
        <v>6720</v>
      </c>
    </row>
    <row r="30" spans="1:38">
      <c r="A30" s="83" t="s">
        <v>13</v>
      </c>
      <c r="B30" s="83"/>
      <c r="C30" s="7">
        <f t="shared" ref="C30:AL30" si="17">C22+C37+C41+C49+C51</f>
        <v>61845</v>
      </c>
      <c r="D30" s="38">
        <f t="shared" si="17"/>
        <v>68543.624999999971</v>
      </c>
      <c r="E30" s="7">
        <f t="shared" si="17"/>
        <v>79050.05624999998</v>
      </c>
      <c r="F30" s="7">
        <f t="shared" si="17"/>
        <v>85782.059062499975</v>
      </c>
      <c r="G30" s="7">
        <f t="shared" si="17"/>
        <v>92850.662015624883</v>
      </c>
      <c r="H30" s="7">
        <f t="shared" si="17"/>
        <v>100272.69511640623</v>
      </c>
      <c r="I30" s="7">
        <f t="shared" si="17"/>
        <v>108065.82987222653</v>
      </c>
      <c r="J30" s="7">
        <f t="shared" si="17"/>
        <v>111248.62136583794</v>
      </c>
      <c r="K30" s="7">
        <f t="shared" si="17"/>
        <v>119840.5524341298</v>
      </c>
      <c r="L30" s="7">
        <f t="shared" si="17"/>
        <v>128862.08005583627</v>
      </c>
      <c r="M30" s="7">
        <f t="shared" si="17"/>
        <v>138334.68405862807</v>
      </c>
      <c r="N30" s="7">
        <f t="shared" si="17"/>
        <v>148280.91826155933</v>
      </c>
      <c r="O30" s="7">
        <f t="shared" si="17"/>
        <v>158724.46417463748</v>
      </c>
      <c r="P30" s="7">
        <f t="shared" si="17"/>
        <v>169690.1873833694</v>
      </c>
      <c r="Q30" s="7">
        <f t="shared" si="17"/>
        <v>181901.13267554049</v>
      </c>
      <c r="R30" s="7">
        <f t="shared" si="17"/>
        <v>193293.90659016464</v>
      </c>
      <c r="S30" s="7">
        <f t="shared" si="17"/>
        <v>205988.10191967303</v>
      </c>
      <c r="T30" s="7">
        <f t="shared" si="17"/>
        <v>219317.00701565651</v>
      </c>
      <c r="U30" s="7">
        <f t="shared" si="17"/>
        <v>233312.35736643936</v>
      </c>
      <c r="V30" s="7">
        <f t="shared" si="17"/>
        <v>243007.4752347614</v>
      </c>
      <c r="W30" s="7">
        <f t="shared" si="17"/>
        <v>258437.3489964995</v>
      </c>
      <c r="X30" s="7">
        <f t="shared" si="17"/>
        <v>274638.71644632454</v>
      </c>
      <c r="Y30" s="7">
        <f t="shared" si="17"/>
        <v>291650.15226864058</v>
      </c>
      <c r="Z30" s="7">
        <f t="shared" si="17"/>
        <v>309512.15988207253</v>
      </c>
      <c r="AA30" s="7">
        <f t="shared" si="17"/>
        <v>328267.26787617616</v>
      </c>
      <c r="AB30" s="7">
        <f t="shared" si="17"/>
        <v>347960.131269985</v>
      </c>
      <c r="AC30" s="7">
        <f t="shared" si="17"/>
        <v>368637.63783348433</v>
      </c>
      <c r="AD30" s="7">
        <f t="shared" si="17"/>
        <v>390349.01972515869</v>
      </c>
      <c r="AE30" s="7">
        <f t="shared" si="17"/>
        <v>413145.97071141651</v>
      </c>
      <c r="AF30" s="7">
        <f t="shared" si="17"/>
        <v>437082.76924698747</v>
      </c>
      <c r="AG30" s="7">
        <f t="shared" si="17"/>
        <v>462216.40770933666</v>
      </c>
      <c r="AH30" s="7">
        <f t="shared" si="17"/>
        <v>488606.72809480346</v>
      </c>
      <c r="AI30" s="7">
        <f t="shared" si="17"/>
        <v>516316.56449954369</v>
      </c>
      <c r="AJ30" s="7">
        <f t="shared" si="17"/>
        <v>545411.89272452111</v>
      </c>
      <c r="AK30" s="7">
        <f t="shared" si="17"/>
        <v>575961.98736074695</v>
      </c>
      <c r="AL30" s="7">
        <f t="shared" si="17"/>
        <v>608039.58672878414</v>
      </c>
    </row>
    <row r="31" spans="1:38">
      <c r="A31" s="83" t="s">
        <v>15</v>
      </c>
      <c r="B31" s="83"/>
      <c r="C31" s="10">
        <f t="shared" ref="C31:AL31" si="18">C57/C21</f>
        <v>0.20196428571428571</v>
      </c>
      <c r="D31" s="10">
        <f t="shared" si="18"/>
        <v>0.20196428571428571</v>
      </c>
      <c r="E31" s="10">
        <f t="shared" si="18"/>
        <v>0.20196428571428571</v>
      </c>
      <c r="F31" s="10">
        <f t="shared" si="18"/>
        <v>0.20196428571428574</v>
      </c>
      <c r="G31" s="10">
        <f t="shared" si="18"/>
        <v>0.20196428571428574</v>
      </c>
      <c r="H31" s="10">
        <f t="shared" si="18"/>
        <v>0.20196428571428576</v>
      </c>
      <c r="I31" s="10">
        <f t="shared" si="18"/>
        <v>0.20196428571428574</v>
      </c>
      <c r="J31" s="10">
        <f t="shared" si="18"/>
        <v>0.20196428571428568</v>
      </c>
      <c r="K31" s="10">
        <f t="shared" si="18"/>
        <v>0.20196428571428574</v>
      </c>
      <c r="L31" s="10">
        <f t="shared" si="18"/>
        <v>0.20196428571428574</v>
      </c>
      <c r="M31" s="10">
        <f t="shared" si="18"/>
        <v>0.20196428571428571</v>
      </c>
      <c r="N31" s="10">
        <f t="shared" si="18"/>
        <v>0.20196428571428574</v>
      </c>
      <c r="O31" s="10">
        <f t="shared" si="18"/>
        <v>0.20196428571428568</v>
      </c>
      <c r="P31" s="10">
        <f t="shared" si="18"/>
        <v>0.20196428571428574</v>
      </c>
      <c r="Q31" s="10">
        <f t="shared" si="18"/>
        <v>0.20196428571428571</v>
      </c>
      <c r="R31" s="10">
        <f t="shared" si="18"/>
        <v>0.20196428571428574</v>
      </c>
      <c r="S31" s="10">
        <f t="shared" si="18"/>
        <v>0.20196428571428568</v>
      </c>
      <c r="T31" s="10">
        <f t="shared" si="18"/>
        <v>0.20196428571428568</v>
      </c>
      <c r="U31" s="10">
        <f t="shared" si="18"/>
        <v>0.20196428571428574</v>
      </c>
      <c r="V31" s="10">
        <f t="shared" si="18"/>
        <v>0.20196428571428571</v>
      </c>
      <c r="W31" s="10">
        <f t="shared" si="18"/>
        <v>0.20196428571428571</v>
      </c>
      <c r="X31" s="10">
        <f t="shared" si="18"/>
        <v>0.20196428571428571</v>
      </c>
      <c r="Y31" s="10">
        <f t="shared" si="18"/>
        <v>0.20196428571428571</v>
      </c>
      <c r="Z31" s="10">
        <f t="shared" si="18"/>
        <v>0.20196428571428574</v>
      </c>
      <c r="AA31" s="10">
        <f t="shared" si="18"/>
        <v>0.20196428571428574</v>
      </c>
      <c r="AB31" s="10">
        <f t="shared" si="18"/>
        <v>0.20196428571428576</v>
      </c>
      <c r="AC31" s="10">
        <f t="shared" si="18"/>
        <v>0.20196428571428574</v>
      </c>
      <c r="AD31" s="10">
        <f t="shared" si="18"/>
        <v>0.20196428571428571</v>
      </c>
      <c r="AE31" s="10">
        <f t="shared" si="18"/>
        <v>0.20196428571428568</v>
      </c>
      <c r="AF31" s="10">
        <f t="shared" si="18"/>
        <v>0.20196428571428568</v>
      </c>
      <c r="AG31" s="10">
        <f t="shared" si="18"/>
        <v>0.20196428571428571</v>
      </c>
      <c r="AH31" s="10">
        <f t="shared" si="18"/>
        <v>0.20196428571428574</v>
      </c>
      <c r="AI31" s="10">
        <f t="shared" si="18"/>
        <v>0.20196428571428571</v>
      </c>
      <c r="AJ31" s="10">
        <f t="shared" si="18"/>
        <v>0.20196428571428568</v>
      </c>
      <c r="AK31" s="10">
        <f t="shared" si="18"/>
        <v>0.20196428571428568</v>
      </c>
      <c r="AL31" s="10">
        <f t="shared" si="18"/>
        <v>0.20196428571428568</v>
      </c>
    </row>
    <row r="32" spans="1:38">
      <c r="A32" s="83" t="s">
        <v>17</v>
      </c>
      <c r="B32" s="83"/>
      <c r="C32" s="10">
        <f t="shared" ref="C32:AL32" si="19">C43/C21</f>
        <v>2.976190476190476E-2</v>
      </c>
      <c r="D32" s="10">
        <f t="shared" si="19"/>
        <v>2.834467120181406E-2</v>
      </c>
      <c r="E32" s="10">
        <f t="shared" si="19"/>
        <v>2.6994924954108629E-2</v>
      </c>
      <c r="F32" s="10">
        <f t="shared" si="19"/>
        <v>2.5709452337246311E-2</v>
      </c>
      <c r="G32" s="10">
        <f t="shared" si="19"/>
        <v>2.4485192702139346E-2</v>
      </c>
      <c r="H32" s="10">
        <f t="shared" si="19"/>
        <v>2.3319231144894616E-2</v>
      </c>
      <c r="I32" s="10">
        <f t="shared" si="19"/>
        <v>2.2208791566566299E-2</v>
      </c>
      <c r="J32" s="10">
        <f t="shared" si="19"/>
        <v>3.1726845095094713E-2</v>
      </c>
      <c r="K32" s="10">
        <f t="shared" si="19"/>
        <v>3.021604294770925E-2</v>
      </c>
      <c r="L32" s="10">
        <f t="shared" si="19"/>
        <v>2.8777183759723098E-2</v>
      </c>
      <c r="M32" s="10">
        <f t="shared" si="19"/>
        <v>2.7406841675926757E-2</v>
      </c>
      <c r="N32" s="10">
        <f t="shared" si="19"/>
        <v>2.6101753977073112E-2</v>
      </c>
      <c r="O32" s="10">
        <f t="shared" si="19"/>
        <v>2.4858813311498196E-2</v>
      </c>
      <c r="P32" s="10">
        <f t="shared" si="19"/>
        <v>2.3675060296664947E-2</v>
      </c>
      <c r="Q32" s="10">
        <f t="shared" si="19"/>
        <v>2.2547676473014231E-2</v>
      </c>
      <c r="R32" s="10">
        <f t="shared" si="19"/>
        <v>2.1473977593346891E-2</v>
      </c>
      <c r="S32" s="10">
        <f t="shared" si="19"/>
        <v>2.045140723175894E-2</v>
      </c>
      <c r="T32" s="10">
        <f t="shared" si="19"/>
        <v>1.9477530696913277E-2</v>
      </c>
      <c r="U32" s="10">
        <f t="shared" si="19"/>
        <v>1.8550029235155502E-2</v>
      </c>
      <c r="V32" s="10">
        <f t="shared" si="19"/>
        <v>2.3555592679562542E-2</v>
      </c>
      <c r="W32" s="10">
        <f t="shared" si="19"/>
        <v>2.2433897790059564E-2</v>
      </c>
      <c r="X32" s="10">
        <f t="shared" si="19"/>
        <v>2.1365616942913872E-2</v>
      </c>
      <c r="Y32" s="10">
        <f t="shared" si="19"/>
        <v>2.0348206612298924E-2</v>
      </c>
      <c r="Z32" s="10">
        <f t="shared" si="19"/>
        <v>1.9379244392665647E-2</v>
      </c>
      <c r="AA32" s="10">
        <f t="shared" si="19"/>
        <v>1.8456423231110138E-2</v>
      </c>
      <c r="AB32" s="10">
        <f t="shared" si="19"/>
        <v>1.757754593439061E-2</v>
      </c>
      <c r="AC32" s="10">
        <f t="shared" si="19"/>
        <v>1.6740519937514867E-2</v>
      </c>
      <c r="AD32" s="10">
        <f t="shared" si="19"/>
        <v>1.5943352321442728E-2</v>
      </c>
      <c r="AE32" s="10">
        <f t="shared" si="19"/>
        <v>1.5184145068040694E-2</v>
      </c>
      <c r="AF32" s="10">
        <f t="shared" si="19"/>
        <v>1.4461090540991138E-2</v>
      </c>
      <c r="AG32" s="10">
        <f t="shared" si="19"/>
        <v>1.3772467181896323E-2</v>
      </c>
      <c r="AH32" s="10">
        <f t="shared" si="19"/>
        <v>1.3116635411329833E-2</v>
      </c>
      <c r="AI32" s="10">
        <f t="shared" si="19"/>
        <v>1.2492033725076028E-2</v>
      </c>
      <c r="AJ32" s="10">
        <f t="shared" si="19"/>
        <v>1.1897174976262883E-2</v>
      </c>
      <c r="AK32" s="10">
        <f t="shared" si="19"/>
        <v>1.1330642834536079E-2</v>
      </c>
      <c r="AL32" s="10">
        <f t="shared" si="19"/>
        <v>1.0791088413843887E-2</v>
      </c>
    </row>
    <row r="33" spans="1:38">
      <c r="A33" s="83" t="s">
        <v>19</v>
      </c>
      <c r="B33" s="83"/>
      <c r="C33" s="10">
        <f t="shared" ref="C33:AL33" si="20">C36/C21</f>
        <v>0.20903273809523809</v>
      </c>
      <c r="D33" s="10">
        <f t="shared" si="20"/>
        <v>0.20407242063492065</v>
      </c>
      <c r="E33" s="10">
        <f t="shared" si="20"/>
        <v>0.19934830876795162</v>
      </c>
      <c r="F33" s="10">
        <f t="shared" si="20"/>
        <v>0.19484915460893351</v>
      </c>
      <c r="G33" s="10">
        <f t="shared" si="20"/>
        <v>0.19056424588605914</v>
      </c>
      <c r="H33" s="10">
        <f t="shared" si="20"/>
        <v>0.18648338043570259</v>
      </c>
      <c r="I33" s="10">
        <f t="shared" si="20"/>
        <v>0.18259684191155348</v>
      </c>
      <c r="J33" s="10">
        <f t="shared" si="20"/>
        <v>0.17889537665045907</v>
      </c>
      <c r="K33" s="10">
        <f t="shared" si="20"/>
        <v>0.17537017163989302</v>
      </c>
      <c r="L33" s="10">
        <f t="shared" si="20"/>
        <v>0.17201283353459201</v>
      </c>
      <c r="M33" s="10">
        <f t="shared" si="20"/>
        <v>0.16881536867240052</v>
      </c>
      <c r="N33" s="10">
        <f t="shared" si="20"/>
        <v>0.16577016404174202</v>
      </c>
      <c r="O33" s="10">
        <f t="shared" si="20"/>
        <v>0.16286996915540056</v>
      </c>
      <c r="P33" s="10">
        <f t="shared" si="20"/>
        <v>0.16010787878745633</v>
      </c>
      <c r="Q33" s="10">
        <f t="shared" si="20"/>
        <v>0.15747731653227132</v>
      </c>
      <c r="R33" s="10">
        <f t="shared" si="20"/>
        <v>0.15497201914638084</v>
      </c>
      <c r="S33" s="10">
        <f t="shared" si="20"/>
        <v>0.15258602163600896</v>
      </c>
      <c r="T33" s="10">
        <f t="shared" si="20"/>
        <v>0.15031364305470241</v>
      </c>
      <c r="U33" s="10">
        <f t="shared" si="20"/>
        <v>0.1481494729772676</v>
      </c>
      <c r="V33" s="10">
        <f t="shared" si="20"/>
        <v>0.14608835861780589</v>
      </c>
      <c r="W33" s="10">
        <f t="shared" si="20"/>
        <v>0.14412539256117568</v>
      </c>
      <c r="X33" s="10">
        <f t="shared" si="20"/>
        <v>0.1422559010786707</v>
      </c>
      <c r="Y33" s="10">
        <f t="shared" si="20"/>
        <v>0.14047543300009455</v>
      </c>
      <c r="Z33" s="10">
        <f t="shared" si="20"/>
        <v>0.13877974911573632</v>
      </c>
      <c r="AA33" s="10">
        <f t="shared" si="20"/>
        <v>0.13716481208301418</v>
      </c>
      <c r="AB33" s="10">
        <f t="shared" si="20"/>
        <v>0.13562677681375501</v>
      </c>
      <c r="AC33" s="10">
        <f t="shared" si="20"/>
        <v>0.13416198131922247</v>
      </c>
      <c r="AD33" s="10">
        <f t="shared" si="20"/>
        <v>0.13276693799109618</v>
      </c>
      <c r="AE33" s="10">
        <f t="shared" si="20"/>
        <v>0.13143832529764266</v>
      </c>
      <c r="AF33" s="10">
        <f t="shared" si="20"/>
        <v>0.13017297987530591</v>
      </c>
      <c r="AG33" s="10">
        <f t="shared" si="20"/>
        <v>0.12896788899688999</v>
      </c>
      <c r="AH33" s="10">
        <f t="shared" si="20"/>
        <v>0.12782018339839865</v>
      </c>
      <c r="AI33" s="10">
        <f t="shared" si="20"/>
        <v>0.12672713044745448</v>
      </c>
      <c r="AJ33" s="10">
        <f t="shared" si="20"/>
        <v>0.12568612763703144</v>
      </c>
      <c r="AK33" s="10">
        <f t="shared" si="20"/>
        <v>0.12469469638900957</v>
      </c>
      <c r="AL33" s="10">
        <f t="shared" si="20"/>
        <v>0.12375047615279822</v>
      </c>
    </row>
    <row r="34" spans="1:38">
      <c r="A34" s="83" t="s">
        <v>21</v>
      </c>
      <c r="B34" s="83"/>
      <c r="C34" s="10">
        <f t="shared" ref="C34:AL34" si="21">C60/C21</f>
        <v>0.14285714285714285</v>
      </c>
      <c r="D34" s="10">
        <f t="shared" si="21"/>
        <v>0.14285714285714285</v>
      </c>
      <c r="E34" s="10">
        <f t="shared" si="21"/>
        <v>0.14285714285714285</v>
      </c>
      <c r="F34" s="10">
        <f t="shared" si="21"/>
        <v>0.14285714285714285</v>
      </c>
      <c r="G34" s="10">
        <f t="shared" si="21"/>
        <v>0.14285714285714288</v>
      </c>
      <c r="H34" s="10">
        <f t="shared" si="21"/>
        <v>0.14285714285714285</v>
      </c>
      <c r="I34" s="10">
        <f t="shared" si="21"/>
        <v>0.14285714285714285</v>
      </c>
      <c r="J34" s="10">
        <f t="shared" si="21"/>
        <v>0.14285714285714285</v>
      </c>
      <c r="K34" s="10">
        <f t="shared" si="21"/>
        <v>0.14285714285714288</v>
      </c>
      <c r="L34" s="10">
        <f t="shared" si="21"/>
        <v>0.14285714285714288</v>
      </c>
      <c r="M34" s="10">
        <f t="shared" si="21"/>
        <v>0.14285714285714288</v>
      </c>
      <c r="N34" s="10">
        <f t="shared" si="21"/>
        <v>0.14285714285714288</v>
      </c>
      <c r="O34" s="10">
        <f t="shared" si="21"/>
        <v>0.14285714285714288</v>
      </c>
      <c r="P34" s="10">
        <f t="shared" si="21"/>
        <v>0.14285714285714288</v>
      </c>
      <c r="Q34" s="10">
        <f t="shared" si="21"/>
        <v>0.14285714285714288</v>
      </c>
      <c r="R34" s="10">
        <f t="shared" si="21"/>
        <v>0.14285714285714285</v>
      </c>
      <c r="S34" s="10">
        <f t="shared" si="21"/>
        <v>0.14285714285714285</v>
      </c>
      <c r="T34" s="10">
        <f t="shared" si="21"/>
        <v>0.14285714285714288</v>
      </c>
      <c r="U34" s="10">
        <f t="shared" si="21"/>
        <v>0.14285714285714288</v>
      </c>
      <c r="V34" s="10">
        <f t="shared" si="21"/>
        <v>0.14285714285714285</v>
      </c>
      <c r="W34" s="10">
        <f t="shared" si="21"/>
        <v>0.14285714285714285</v>
      </c>
      <c r="X34" s="10">
        <f t="shared" si="21"/>
        <v>0.14285714285714285</v>
      </c>
      <c r="Y34" s="10">
        <f t="shared" si="21"/>
        <v>0.14285714285714285</v>
      </c>
      <c r="Z34" s="10">
        <f t="shared" si="21"/>
        <v>0.14285714285714288</v>
      </c>
      <c r="AA34" s="10">
        <f t="shared" si="21"/>
        <v>0.14285714285714288</v>
      </c>
      <c r="AB34" s="10">
        <f t="shared" si="21"/>
        <v>0.14285714285714288</v>
      </c>
      <c r="AC34" s="10">
        <f t="shared" si="21"/>
        <v>0.14285714285714288</v>
      </c>
      <c r="AD34" s="10">
        <f t="shared" si="21"/>
        <v>0.14285714285714285</v>
      </c>
      <c r="AE34" s="10">
        <f t="shared" si="21"/>
        <v>0.14285714285714288</v>
      </c>
      <c r="AF34" s="10">
        <f t="shared" si="21"/>
        <v>0.14285714285714288</v>
      </c>
      <c r="AG34" s="10">
        <f t="shared" si="21"/>
        <v>0.14285714285714285</v>
      </c>
      <c r="AH34" s="10">
        <f t="shared" si="21"/>
        <v>0.14285714285714285</v>
      </c>
      <c r="AI34" s="10">
        <f t="shared" si="21"/>
        <v>0.14285714285714285</v>
      </c>
      <c r="AJ34" s="10">
        <f t="shared" si="21"/>
        <v>0.14285714285714285</v>
      </c>
      <c r="AK34" s="10">
        <f t="shared" si="21"/>
        <v>0.14285714285714285</v>
      </c>
      <c r="AL34" s="10">
        <f t="shared" si="21"/>
        <v>0.14285714285714285</v>
      </c>
    </row>
    <row r="35" spans="1:38">
      <c r="A35" s="86" t="s">
        <v>23</v>
      </c>
      <c r="B35" s="86"/>
      <c r="C35" s="39">
        <f t="shared" ref="C35:AL35" si="22">SUM(C36:C46)</f>
        <v>100287</v>
      </c>
      <c r="D35" s="39">
        <f t="shared" si="22"/>
        <v>102048.75</v>
      </c>
      <c r="E35" s="39">
        <f t="shared" si="22"/>
        <v>103898.58749999999</v>
      </c>
      <c r="F35" s="39">
        <f t="shared" si="22"/>
        <v>105840.916875</v>
      </c>
      <c r="G35" s="39">
        <f t="shared" si="22"/>
        <v>107880.36271875</v>
      </c>
      <c r="H35" s="39">
        <f t="shared" si="22"/>
        <v>110021.7808546875</v>
      </c>
      <c r="I35" s="39">
        <f t="shared" si="22"/>
        <v>112270.26989742188</v>
      </c>
      <c r="J35" s="39">
        <f t="shared" si="22"/>
        <v>119631.18339229297</v>
      </c>
      <c r="K35" s="39">
        <f t="shared" si="22"/>
        <v>122110.14256190762</v>
      </c>
      <c r="L35" s="39">
        <f t="shared" si="22"/>
        <v>124713.04969000298</v>
      </c>
      <c r="M35" s="39">
        <f t="shared" si="22"/>
        <v>127446.10217450315</v>
      </c>
      <c r="N35" s="39">
        <f t="shared" si="22"/>
        <v>130315.80728322829</v>
      </c>
      <c r="O35" s="40">
        <f t="shared" si="22"/>
        <v>133328.99764738971</v>
      </c>
      <c r="P35" s="40">
        <f t="shared" si="22"/>
        <v>136492.84752975919</v>
      </c>
      <c r="Q35" s="40">
        <f t="shared" si="22"/>
        <v>139814.88990624718</v>
      </c>
      <c r="R35" s="40">
        <f t="shared" si="22"/>
        <v>143303.03440155953</v>
      </c>
      <c r="S35" s="40">
        <f t="shared" si="22"/>
        <v>146965.58612163749</v>
      </c>
      <c r="T35" s="40">
        <f t="shared" si="22"/>
        <v>150811.26542771937</v>
      </c>
      <c r="U35" s="40">
        <f t="shared" si="22"/>
        <v>154849.22869910536</v>
      </c>
      <c r="V35" s="40">
        <f t="shared" si="22"/>
        <v>164089.09013406062</v>
      </c>
      <c r="W35" s="39">
        <f t="shared" si="22"/>
        <v>168540.94464076363</v>
      </c>
      <c r="X35" s="40">
        <f t="shared" si="22"/>
        <v>173215.39187280182</v>
      </c>
      <c r="Y35" s="40">
        <f t="shared" si="22"/>
        <v>178123.56146644193</v>
      </c>
      <c r="Z35" s="40">
        <f t="shared" si="22"/>
        <v>183277.139539764</v>
      </c>
      <c r="AA35" s="40">
        <f t="shared" si="22"/>
        <v>188688.3965167522</v>
      </c>
      <c r="AB35" s="40">
        <f t="shared" si="22"/>
        <v>194370.21634258982</v>
      </c>
      <c r="AC35" s="40">
        <f t="shared" si="22"/>
        <v>200336.1271597193</v>
      </c>
      <c r="AD35" s="40">
        <f t="shared" si="22"/>
        <v>206600.33351770526</v>
      </c>
      <c r="AE35" s="40">
        <f t="shared" si="22"/>
        <v>213177.75019359053</v>
      </c>
      <c r="AF35" s="40">
        <f t="shared" si="22"/>
        <v>220084.03770327003</v>
      </c>
      <c r="AG35" s="40">
        <f t="shared" si="22"/>
        <v>227335.63958843352</v>
      </c>
      <c r="AH35" s="40">
        <f t="shared" si="22"/>
        <v>234949.82156785522</v>
      </c>
      <c r="AI35" s="40">
        <f t="shared" si="22"/>
        <v>242944.71264624799</v>
      </c>
      <c r="AJ35" s="40">
        <f t="shared" si="22"/>
        <v>251339.34827856036</v>
      </c>
      <c r="AK35" s="40">
        <f t="shared" si="22"/>
        <v>260153.71569248842</v>
      </c>
      <c r="AL35" s="40">
        <f t="shared" si="22"/>
        <v>269408.80147711281</v>
      </c>
    </row>
    <row r="36" spans="1:38">
      <c r="A36" s="83" t="s">
        <v>25</v>
      </c>
      <c r="B36" s="83"/>
      <c r="C36" s="7">
        <f t="shared" ref="C36:AL36" si="23">SUM(C62:C66)</f>
        <v>70235</v>
      </c>
      <c r="D36" s="7">
        <f t="shared" si="23"/>
        <v>71996.75</v>
      </c>
      <c r="E36" s="7">
        <f t="shared" si="23"/>
        <v>73846.587499999994</v>
      </c>
      <c r="F36" s="7">
        <f t="shared" si="23"/>
        <v>75788.916874999995</v>
      </c>
      <c r="G36" s="7">
        <f t="shared" si="23"/>
        <v>77828.362718749995</v>
      </c>
      <c r="H36" s="7">
        <f t="shared" si="23"/>
        <v>79969.780854687502</v>
      </c>
      <c r="I36" s="7">
        <f t="shared" si="23"/>
        <v>82218.26989742188</v>
      </c>
      <c r="J36" s="7">
        <f t="shared" si="23"/>
        <v>84579.183392292965</v>
      </c>
      <c r="K36" s="7">
        <f t="shared" si="23"/>
        <v>87058.142561907618</v>
      </c>
      <c r="L36" s="7">
        <f t="shared" si="23"/>
        <v>89661.049690002998</v>
      </c>
      <c r="M36" s="7">
        <f t="shared" si="23"/>
        <v>92394.102174503147</v>
      </c>
      <c r="N36" s="7">
        <f t="shared" si="23"/>
        <v>95263.807283228292</v>
      </c>
      <c r="O36" s="35">
        <f t="shared" si="23"/>
        <v>98276.997647389711</v>
      </c>
      <c r="P36" s="35">
        <f t="shared" si="23"/>
        <v>101440.84752975921</v>
      </c>
      <c r="Q36" s="35">
        <f t="shared" si="23"/>
        <v>104762.88990624718</v>
      </c>
      <c r="R36" s="35">
        <f t="shared" si="23"/>
        <v>108251.03440155953</v>
      </c>
      <c r="S36" s="35">
        <f t="shared" si="23"/>
        <v>111913.58612163751</v>
      </c>
      <c r="T36" s="35">
        <f t="shared" si="23"/>
        <v>115759.26542771938</v>
      </c>
      <c r="U36" s="35">
        <f t="shared" si="23"/>
        <v>119797.22869910536</v>
      </c>
      <c r="V36" s="35">
        <f t="shared" si="23"/>
        <v>124037.09013406062</v>
      </c>
      <c r="W36" s="35">
        <f t="shared" si="23"/>
        <v>128488.94464076364</v>
      </c>
      <c r="X36" s="35">
        <f t="shared" si="23"/>
        <v>133163.39187280182</v>
      </c>
      <c r="Y36" s="35">
        <f t="shared" si="23"/>
        <v>138071.56146644193</v>
      </c>
      <c r="Z36" s="35">
        <f t="shared" si="23"/>
        <v>143225.139539764</v>
      </c>
      <c r="AA36" s="35">
        <f t="shared" si="23"/>
        <v>148636.3965167522</v>
      </c>
      <c r="AB36" s="35">
        <f t="shared" si="23"/>
        <v>154318.21634258982</v>
      </c>
      <c r="AC36" s="35">
        <f t="shared" si="23"/>
        <v>160284.1271597193</v>
      </c>
      <c r="AD36" s="35">
        <f t="shared" si="23"/>
        <v>166548.33351770526</v>
      </c>
      <c r="AE36" s="35">
        <f t="shared" si="23"/>
        <v>173125.75019359053</v>
      </c>
      <c r="AF36" s="35">
        <f t="shared" si="23"/>
        <v>180032.03770327003</v>
      </c>
      <c r="AG36" s="35">
        <f t="shared" si="23"/>
        <v>187283.63958843352</v>
      </c>
      <c r="AH36" s="35">
        <f t="shared" si="23"/>
        <v>194897.82156785522</v>
      </c>
      <c r="AI36" s="35">
        <f t="shared" si="23"/>
        <v>202892.71264624799</v>
      </c>
      <c r="AJ36" s="35">
        <f t="shared" si="23"/>
        <v>211287.34827856036</v>
      </c>
      <c r="AK36" s="35">
        <f t="shared" si="23"/>
        <v>220101.71569248842</v>
      </c>
      <c r="AL36" s="35">
        <f t="shared" si="23"/>
        <v>229356.80147711281</v>
      </c>
    </row>
    <row r="37" spans="1:38">
      <c r="A37" s="83" t="s">
        <v>27</v>
      </c>
      <c r="B37" s="83"/>
      <c r="C37" s="7">
        <f>((7800*13%)+(7800*2.9%)+(7800*22%))*3</f>
        <v>8868.5999999999985</v>
      </c>
      <c r="D37" s="7">
        <f t="shared" ref="D37:AL45" si="24">C37</f>
        <v>8868.5999999999985</v>
      </c>
      <c r="E37" s="7">
        <f t="shared" si="24"/>
        <v>8868.5999999999985</v>
      </c>
      <c r="F37" s="7">
        <f t="shared" si="24"/>
        <v>8868.5999999999985</v>
      </c>
      <c r="G37" s="7">
        <f t="shared" si="24"/>
        <v>8868.5999999999985</v>
      </c>
      <c r="H37" s="7">
        <f t="shared" si="24"/>
        <v>8868.5999999999985</v>
      </c>
      <c r="I37" s="7">
        <f t="shared" si="24"/>
        <v>8868.5999999999985</v>
      </c>
      <c r="J37" s="7">
        <f t="shared" si="24"/>
        <v>8868.5999999999985</v>
      </c>
      <c r="K37" s="7">
        <f t="shared" si="24"/>
        <v>8868.5999999999985</v>
      </c>
      <c r="L37" s="7">
        <f t="shared" si="24"/>
        <v>8868.5999999999985</v>
      </c>
      <c r="M37" s="7">
        <f t="shared" si="24"/>
        <v>8868.5999999999985</v>
      </c>
      <c r="N37" s="7">
        <f t="shared" si="24"/>
        <v>8868.5999999999985</v>
      </c>
      <c r="O37" s="7">
        <f t="shared" si="24"/>
        <v>8868.5999999999985</v>
      </c>
      <c r="P37" s="35">
        <f t="shared" si="24"/>
        <v>8868.5999999999985</v>
      </c>
      <c r="Q37" s="35">
        <f t="shared" si="24"/>
        <v>8868.5999999999985</v>
      </c>
      <c r="R37" s="7">
        <f t="shared" si="24"/>
        <v>8868.5999999999985</v>
      </c>
      <c r="S37" s="35">
        <f t="shared" si="24"/>
        <v>8868.5999999999985</v>
      </c>
      <c r="T37" s="7">
        <f t="shared" si="24"/>
        <v>8868.5999999999985</v>
      </c>
      <c r="U37" s="7">
        <f t="shared" si="24"/>
        <v>8868.5999999999985</v>
      </c>
      <c r="V37" s="7">
        <f t="shared" si="24"/>
        <v>8868.5999999999985</v>
      </c>
      <c r="W37" s="7">
        <f t="shared" si="24"/>
        <v>8868.5999999999985</v>
      </c>
      <c r="X37" s="7">
        <f t="shared" si="24"/>
        <v>8868.5999999999985</v>
      </c>
      <c r="Y37" s="7">
        <f t="shared" si="24"/>
        <v>8868.5999999999985</v>
      </c>
      <c r="Z37" s="7">
        <f t="shared" si="24"/>
        <v>8868.5999999999985</v>
      </c>
      <c r="AA37" s="7">
        <f t="shared" si="24"/>
        <v>8868.5999999999985</v>
      </c>
      <c r="AB37" s="7">
        <f t="shared" si="24"/>
        <v>8868.5999999999985</v>
      </c>
      <c r="AC37" s="7">
        <f t="shared" si="24"/>
        <v>8868.5999999999985</v>
      </c>
      <c r="AD37" s="7">
        <f t="shared" si="24"/>
        <v>8868.5999999999985</v>
      </c>
      <c r="AE37" s="7">
        <f t="shared" si="24"/>
        <v>8868.5999999999985</v>
      </c>
      <c r="AF37" s="7">
        <f t="shared" si="24"/>
        <v>8868.5999999999985</v>
      </c>
      <c r="AG37" s="7">
        <f t="shared" si="24"/>
        <v>8868.5999999999985</v>
      </c>
      <c r="AH37" s="7">
        <f t="shared" si="24"/>
        <v>8868.5999999999985</v>
      </c>
      <c r="AI37" s="7">
        <f t="shared" si="24"/>
        <v>8868.5999999999985</v>
      </c>
      <c r="AJ37" s="7">
        <f t="shared" si="24"/>
        <v>8868.5999999999985</v>
      </c>
      <c r="AK37" s="7">
        <f t="shared" si="24"/>
        <v>8868.5999999999985</v>
      </c>
      <c r="AL37" s="7">
        <f t="shared" si="24"/>
        <v>8868.5999999999985</v>
      </c>
    </row>
    <row r="38" spans="1:38">
      <c r="A38" s="83" t="s">
        <v>29</v>
      </c>
      <c r="B38" s="83"/>
      <c r="C38" s="7">
        <v>990</v>
      </c>
      <c r="D38" s="7">
        <f t="shared" si="24"/>
        <v>990</v>
      </c>
      <c r="E38" s="7">
        <f t="shared" si="24"/>
        <v>990</v>
      </c>
      <c r="F38" s="7">
        <f t="shared" si="24"/>
        <v>990</v>
      </c>
      <c r="G38" s="7">
        <f t="shared" si="24"/>
        <v>990</v>
      </c>
      <c r="H38" s="7">
        <f t="shared" si="24"/>
        <v>990</v>
      </c>
      <c r="I38" s="7">
        <f t="shared" si="24"/>
        <v>990</v>
      </c>
      <c r="J38" s="7">
        <f t="shared" si="24"/>
        <v>990</v>
      </c>
      <c r="K38" s="7">
        <f t="shared" si="24"/>
        <v>990</v>
      </c>
      <c r="L38" s="7">
        <f t="shared" si="24"/>
        <v>990</v>
      </c>
      <c r="M38" s="7">
        <f t="shared" si="24"/>
        <v>990</v>
      </c>
      <c r="N38" s="7">
        <f t="shared" si="24"/>
        <v>990</v>
      </c>
      <c r="O38" s="7">
        <f t="shared" si="24"/>
        <v>990</v>
      </c>
      <c r="P38" s="7">
        <f t="shared" si="24"/>
        <v>990</v>
      </c>
      <c r="Q38" s="7">
        <f t="shared" si="24"/>
        <v>990</v>
      </c>
      <c r="R38" s="7">
        <f t="shared" si="24"/>
        <v>990</v>
      </c>
      <c r="S38" s="7">
        <f t="shared" si="24"/>
        <v>990</v>
      </c>
      <c r="T38" s="7">
        <f t="shared" si="24"/>
        <v>990</v>
      </c>
      <c r="U38" s="7">
        <f t="shared" si="24"/>
        <v>990</v>
      </c>
      <c r="V38" s="7">
        <f t="shared" si="24"/>
        <v>990</v>
      </c>
      <c r="W38" s="7">
        <f t="shared" si="24"/>
        <v>990</v>
      </c>
      <c r="X38" s="7">
        <f t="shared" si="24"/>
        <v>990</v>
      </c>
      <c r="Y38" s="7">
        <f t="shared" si="24"/>
        <v>990</v>
      </c>
      <c r="Z38" s="7">
        <f t="shared" si="24"/>
        <v>990</v>
      </c>
      <c r="AA38" s="7">
        <f t="shared" si="24"/>
        <v>990</v>
      </c>
      <c r="AB38" s="7">
        <f t="shared" si="24"/>
        <v>990</v>
      </c>
      <c r="AC38" s="7">
        <f t="shared" si="24"/>
        <v>990</v>
      </c>
      <c r="AD38" s="7">
        <f t="shared" si="24"/>
        <v>990</v>
      </c>
      <c r="AE38" s="7">
        <f t="shared" si="24"/>
        <v>990</v>
      </c>
      <c r="AF38" s="7">
        <f t="shared" si="24"/>
        <v>990</v>
      </c>
      <c r="AG38" s="7">
        <f t="shared" si="24"/>
        <v>990</v>
      </c>
      <c r="AH38" s="7">
        <f t="shared" si="24"/>
        <v>990</v>
      </c>
      <c r="AI38" s="7">
        <f t="shared" si="24"/>
        <v>990</v>
      </c>
      <c r="AJ38" s="7">
        <f t="shared" si="24"/>
        <v>990</v>
      </c>
      <c r="AK38" s="7">
        <f t="shared" si="24"/>
        <v>990</v>
      </c>
      <c r="AL38" s="7">
        <f t="shared" si="24"/>
        <v>990</v>
      </c>
    </row>
    <row r="39" spans="1:38">
      <c r="A39" s="83" t="s">
        <v>3</v>
      </c>
      <c r="B39" s="83"/>
      <c r="C39" s="7">
        <v>500</v>
      </c>
      <c r="D39" s="7">
        <f t="shared" si="24"/>
        <v>500</v>
      </c>
      <c r="E39" s="7">
        <f t="shared" si="24"/>
        <v>500</v>
      </c>
      <c r="F39" s="7">
        <f t="shared" si="24"/>
        <v>500</v>
      </c>
      <c r="G39" s="7">
        <f t="shared" si="24"/>
        <v>500</v>
      </c>
      <c r="H39" s="7">
        <f t="shared" si="24"/>
        <v>500</v>
      </c>
      <c r="I39" s="7">
        <f t="shared" si="24"/>
        <v>500</v>
      </c>
      <c r="J39" s="7">
        <f t="shared" si="24"/>
        <v>500</v>
      </c>
      <c r="K39" s="7">
        <f t="shared" si="24"/>
        <v>500</v>
      </c>
      <c r="L39" s="7">
        <f t="shared" si="24"/>
        <v>500</v>
      </c>
      <c r="M39" s="7">
        <f t="shared" si="24"/>
        <v>500</v>
      </c>
      <c r="N39" s="7">
        <f t="shared" si="24"/>
        <v>500</v>
      </c>
      <c r="O39" s="7">
        <f t="shared" si="24"/>
        <v>500</v>
      </c>
      <c r="P39" s="7">
        <f t="shared" si="24"/>
        <v>500</v>
      </c>
      <c r="Q39" s="7">
        <f t="shared" si="24"/>
        <v>500</v>
      </c>
      <c r="R39" s="7">
        <f t="shared" si="24"/>
        <v>500</v>
      </c>
      <c r="S39" s="7">
        <f t="shared" si="24"/>
        <v>500</v>
      </c>
      <c r="T39" s="7">
        <f t="shared" si="24"/>
        <v>500</v>
      </c>
      <c r="U39" s="7">
        <f t="shared" si="24"/>
        <v>500</v>
      </c>
      <c r="V39" s="7">
        <f t="shared" si="24"/>
        <v>500</v>
      </c>
      <c r="W39" s="7">
        <f t="shared" si="24"/>
        <v>500</v>
      </c>
      <c r="X39" s="7">
        <f t="shared" si="24"/>
        <v>500</v>
      </c>
      <c r="Y39" s="7">
        <f t="shared" si="24"/>
        <v>500</v>
      </c>
      <c r="Z39" s="7">
        <f t="shared" si="24"/>
        <v>500</v>
      </c>
      <c r="AA39" s="7">
        <f t="shared" si="24"/>
        <v>500</v>
      </c>
      <c r="AB39" s="7">
        <f t="shared" si="24"/>
        <v>500</v>
      </c>
      <c r="AC39" s="7">
        <f t="shared" si="24"/>
        <v>500</v>
      </c>
      <c r="AD39" s="7">
        <f t="shared" si="24"/>
        <v>500</v>
      </c>
      <c r="AE39" s="7">
        <f t="shared" si="24"/>
        <v>500</v>
      </c>
      <c r="AF39" s="7">
        <f t="shared" si="24"/>
        <v>500</v>
      </c>
      <c r="AG39" s="7">
        <f t="shared" si="24"/>
        <v>500</v>
      </c>
      <c r="AH39" s="7">
        <f t="shared" si="24"/>
        <v>500</v>
      </c>
      <c r="AI39" s="7">
        <f t="shared" si="24"/>
        <v>500</v>
      </c>
      <c r="AJ39" s="7">
        <f t="shared" si="24"/>
        <v>500</v>
      </c>
      <c r="AK39" s="7">
        <f t="shared" si="24"/>
        <v>500</v>
      </c>
      <c r="AL39" s="7">
        <f t="shared" si="24"/>
        <v>500</v>
      </c>
    </row>
    <row r="40" spans="1:38">
      <c r="A40" s="83" t="s">
        <v>31</v>
      </c>
      <c r="B40" s="83"/>
      <c r="C40" s="7">
        <v>800</v>
      </c>
      <c r="D40" s="7">
        <f t="shared" si="24"/>
        <v>800</v>
      </c>
      <c r="E40" s="7">
        <f t="shared" si="24"/>
        <v>800</v>
      </c>
      <c r="F40" s="7">
        <f t="shared" si="24"/>
        <v>800</v>
      </c>
      <c r="G40" s="7">
        <f t="shared" si="24"/>
        <v>800</v>
      </c>
      <c r="H40" s="7">
        <f t="shared" si="24"/>
        <v>800</v>
      </c>
      <c r="I40" s="7">
        <f t="shared" si="24"/>
        <v>800</v>
      </c>
      <c r="J40" s="7">
        <f t="shared" si="24"/>
        <v>800</v>
      </c>
      <c r="K40" s="7">
        <f t="shared" si="24"/>
        <v>800</v>
      </c>
      <c r="L40" s="7">
        <f t="shared" si="24"/>
        <v>800</v>
      </c>
      <c r="M40" s="7">
        <f t="shared" si="24"/>
        <v>800</v>
      </c>
      <c r="N40" s="7">
        <f t="shared" si="24"/>
        <v>800</v>
      </c>
      <c r="O40" s="7">
        <f t="shared" si="24"/>
        <v>800</v>
      </c>
      <c r="P40" s="7">
        <f t="shared" si="24"/>
        <v>800</v>
      </c>
      <c r="Q40" s="7">
        <f t="shared" si="24"/>
        <v>800</v>
      </c>
      <c r="R40" s="7">
        <f t="shared" si="24"/>
        <v>800</v>
      </c>
      <c r="S40" s="7">
        <f t="shared" si="24"/>
        <v>800</v>
      </c>
      <c r="T40" s="7">
        <f t="shared" si="24"/>
        <v>800</v>
      </c>
      <c r="U40" s="7">
        <f t="shared" si="24"/>
        <v>800</v>
      </c>
      <c r="V40" s="7">
        <f t="shared" si="24"/>
        <v>800</v>
      </c>
      <c r="W40" s="7">
        <f t="shared" si="24"/>
        <v>800</v>
      </c>
      <c r="X40" s="7">
        <f t="shared" si="24"/>
        <v>800</v>
      </c>
      <c r="Y40" s="7">
        <f t="shared" si="24"/>
        <v>800</v>
      </c>
      <c r="Z40" s="7">
        <f t="shared" si="24"/>
        <v>800</v>
      </c>
      <c r="AA40" s="7">
        <f t="shared" si="24"/>
        <v>800</v>
      </c>
      <c r="AB40" s="7">
        <f t="shared" si="24"/>
        <v>800</v>
      </c>
      <c r="AC40" s="7">
        <f t="shared" si="24"/>
        <v>800</v>
      </c>
      <c r="AD40" s="7">
        <f t="shared" si="24"/>
        <v>800</v>
      </c>
      <c r="AE40" s="7">
        <f t="shared" si="24"/>
        <v>800</v>
      </c>
      <c r="AF40" s="7">
        <f t="shared" si="24"/>
        <v>800</v>
      </c>
      <c r="AG40" s="7">
        <f t="shared" si="24"/>
        <v>800</v>
      </c>
      <c r="AH40" s="7">
        <f t="shared" si="24"/>
        <v>800</v>
      </c>
      <c r="AI40" s="7">
        <f t="shared" si="24"/>
        <v>800</v>
      </c>
      <c r="AJ40" s="7">
        <f t="shared" si="24"/>
        <v>800</v>
      </c>
      <c r="AK40" s="7">
        <f t="shared" si="24"/>
        <v>800</v>
      </c>
      <c r="AL40" s="7">
        <f t="shared" si="24"/>
        <v>800</v>
      </c>
    </row>
    <row r="41" spans="1:38">
      <c r="A41" s="83" t="s">
        <v>33</v>
      </c>
      <c r="B41" s="83"/>
      <c r="C41" s="7">
        <f>(7800*5.1%)*3</f>
        <v>1193.3999999999999</v>
      </c>
      <c r="D41" s="7">
        <f t="shared" si="24"/>
        <v>1193.3999999999999</v>
      </c>
      <c r="E41" s="7">
        <f t="shared" si="24"/>
        <v>1193.3999999999999</v>
      </c>
      <c r="F41" s="7">
        <f t="shared" si="24"/>
        <v>1193.3999999999999</v>
      </c>
      <c r="G41" s="7">
        <f t="shared" si="24"/>
        <v>1193.3999999999999</v>
      </c>
      <c r="H41" s="7">
        <f t="shared" si="24"/>
        <v>1193.3999999999999</v>
      </c>
      <c r="I41" s="7">
        <f t="shared" si="24"/>
        <v>1193.3999999999999</v>
      </c>
      <c r="J41" s="7">
        <f t="shared" si="24"/>
        <v>1193.3999999999999</v>
      </c>
      <c r="K41" s="7">
        <f t="shared" si="24"/>
        <v>1193.3999999999999</v>
      </c>
      <c r="L41" s="7">
        <f t="shared" si="24"/>
        <v>1193.3999999999999</v>
      </c>
      <c r="M41" s="7">
        <f t="shared" si="24"/>
        <v>1193.3999999999999</v>
      </c>
      <c r="N41" s="7">
        <f t="shared" si="24"/>
        <v>1193.3999999999999</v>
      </c>
      <c r="O41" s="7">
        <f t="shared" si="24"/>
        <v>1193.3999999999999</v>
      </c>
      <c r="P41" s="35">
        <f t="shared" si="24"/>
        <v>1193.3999999999999</v>
      </c>
      <c r="Q41" s="35">
        <f t="shared" si="24"/>
        <v>1193.3999999999999</v>
      </c>
      <c r="R41" s="35">
        <f t="shared" si="24"/>
        <v>1193.3999999999999</v>
      </c>
      <c r="S41" s="35">
        <f t="shared" si="24"/>
        <v>1193.3999999999999</v>
      </c>
      <c r="T41" s="35">
        <f t="shared" si="24"/>
        <v>1193.3999999999999</v>
      </c>
      <c r="U41" s="35">
        <f t="shared" si="24"/>
        <v>1193.3999999999999</v>
      </c>
      <c r="V41" s="35">
        <f t="shared" si="24"/>
        <v>1193.3999999999999</v>
      </c>
      <c r="W41" s="35">
        <f t="shared" si="24"/>
        <v>1193.3999999999999</v>
      </c>
      <c r="X41" s="35">
        <f t="shared" si="24"/>
        <v>1193.3999999999999</v>
      </c>
      <c r="Y41" s="35">
        <f t="shared" si="24"/>
        <v>1193.3999999999999</v>
      </c>
      <c r="Z41" s="35">
        <f t="shared" si="24"/>
        <v>1193.3999999999999</v>
      </c>
      <c r="AA41" s="35">
        <f t="shared" si="24"/>
        <v>1193.3999999999999</v>
      </c>
      <c r="AB41" s="35">
        <f t="shared" si="24"/>
        <v>1193.3999999999999</v>
      </c>
      <c r="AC41" s="35">
        <f t="shared" si="24"/>
        <v>1193.3999999999999</v>
      </c>
      <c r="AD41" s="35">
        <f t="shared" si="24"/>
        <v>1193.3999999999999</v>
      </c>
      <c r="AE41" s="35">
        <f t="shared" si="24"/>
        <v>1193.3999999999999</v>
      </c>
      <c r="AF41" s="35">
        <f t="shared" si="24"/>
        <v>1193.3999999999999</v>
      </c>
      <c r="AG41" s="35">
        <f t="shared" si="24"/>
        <v>1193.3999999999999</v>
      </c>
      <c r="AH41" s="35">
        <f t="shared" si="24"/>
        <v>1193.3999999999999</v>
      </c>
      <c r="AI41" s="35">
        <f t="shared" si="24"/>
        <v>1193.3999999999999</v>
      </c>
      <c r="AJ41" s="35">
        <f t="shared" si="24"/>
        <v>1193.3999999999999</v>
      </c>
      <c r="AK41" s="35">
        <f t="shared" si="24"/>
        <v>1193.3999999999999</v>
      </c>
      <c r="AL41" s="7">
        <f t="shared" si="24"/>
        <v>1193.3999999999999</v>
      </c>
    </row>
    <row r="42" spans="1:38">
      <c r="A42" s="84" t="s">
        <v>98</v>
      </c>
      <c r="B42" s="85"/>
      <c r="C42" s="7">
        <v>500</v>
      </c>
      <c r="D42" s="7">
        <f>C42</f>
        <v>500</v>
      </c>
      <c r="E42" s="7">
        <f t="shared" si="24"/>
        <v>500</v>
      </c>
      <c r="F42" s="7">
        <f t="shared" si="24"/>
        <v>500</v>
      </c>
      <c r="G42" s="7">
        <f t="shared" ref="G42:AL42" si="25">F42</f>
        <v>500</v>
      </c>
      <c r="H42" s="7">
        <f t="shared" si="25"/>
        <v>500</v>
      </c>
      <c r="I42" s="7">
        <f t="shared" si="25"/>
        <v>500</v>
      </c>
      <c r="J42" s="7">
        <f t="shared" si="25"/>
        <v>500</v>
      </c>
      <c r="K42" s="7">
        <f t="shared" si="25"/>
        <v>500</v>
      </c>
      <c r="L42" s="7">
        <f t="shared" si="25"/>
        <v>500</v>
      </c>
      <c r="M42" s="7">
        <f t="shared" si="25"/>
        <v>500</v>
      </c>
      <c r="N42" s="7">
        <f t="shared" si="25"/>
        <v>500</v>
      </c>
      <c r="O42" s="7">
        <f t="shared" si="25"/>
        <v>500</v>
      </c>
      <c r="P42" s="35">
        <f t="shared" si="25"/>
        <v>500</v>
      </c>
      <c r="Q42" s="35">
        <f t="shared" si="25"/>
        <v>500</v>
      </c>
      <c r="R42" s="35">
        <f t="shared" si="25"/>
        <v>500</v>
      </c>
      <c r="S42" s="35">
        <f t="shared" si="25"/>
        <v>500</v>
      </c>
      <c r="T42" s="35">
        <f t="shared" si="25"/>
        <v>500</v>
      </c>
      <c r="U42" s="35">
        <f t="shared" si="25"/>
        <v>500</v>
      </c>
      <c r="V42" s="35">
        <f t="shared" si="25"/>
        <v>500</v>
      </c>
      <c r="W42" s="35">
        <f t="shared" si="25"/>
        <v>500</v>
      </c>
      <c r="X42" s="35">
        <f t="shared" si="25"/>
        <v>500</v>
      </c>
      <c r="Y42" s="35">
        <f t="shared" si="25"/>
        <v>500</v>
      </c>
      <c r="Z42" s="35">
        <f t="shared" si="25"/>
        <v>500</v>
      </c>
      <c r="AA42" s="35">
        <f t="shared" si="25"/>
        <v>500</v>
      </c>
      <c r="AB42" s="35">
        <f t="shared" si="25"/>
        <v>500</v>
      </c>
      <c r="AC42" s="35">
        <f t="shared" si="25"/>
        <v>500</v>
      </c>
      <c r="AD42" s="35">
        <f t="shared" si="25"/>
        <v>500</v>
      </c>
      <c r="AE42" s="35">
        <f t="shared" si="25"/>
        <v>500</v>
      </c>
      <c r="AF42" s="35">
        <f t="shared" si="25"/>
        <v>500</v>
      </c>
      <c r="AG42" s="35">
        <f t="shared" si="25"/>
        <v>500</v>
      </c>
      <c r="AH42" s="35">
        <f t="shared" si="25"/>
        <v>500</v>
      </c>
      <c r="AI42" s="35">
        <f t="shared" si="25"/>
        <v>500</v>
      </c>
      <c r="AJ42" s="35">
        <f t="shared" si="25"/>
        <v>500</v>
      </c>
      <c r="AK42" s="35">
        <f t="shared" si="25"/>
        <v>500</v>
      </c>
      <c r="AL42" s="7">
        <f t="shared" si="25"/>
        <v>500</v>
      </c>
    </row>
    <row r="43" spans="1:38">
      <c r="A43" s="83" t="s">
        <v>34</v>
      </c>
      <c r="B43" s="83"/>
      <c r="C43" s="7">
        <v>10000</v>
      </c>
      <c r="D43" s="7">
        <f t="shared" si="24"/>
        <v>10000</v>
      </c>
      <c r="E43" s="7">
        <f t="shared" si="24"/>
        <v>10000</v>
      </c>
      <c r="F43" s="7">
        <f t="shared" si="24"/>
        <v>10000</v>
      </c>
      <c r="G43" s="7">
        <f t="shared" si="24"/>
        <v>10000</v>
      </c>
      <c r="H43" s="7">
        <f t="shared" si="24"/>
        <v>10000</v>
      </c>
      <c r="I43" s="7">
        <f t="shared" si="24"/>
        <v>10000</v>
      </c>
      <c r="J43" s="42">
        <v>15000</v>
      </c>
      <c r="K43" s="7">
        <f t="shared" si="24"/>
        <v>15000</v>
      </c>
      <c r="L43" s="7">
        <f t="shared" si="24"/>
        <v>15000</v>
      </c>
      <c r="M43" s="7">
        <f t="shared" si="24"/>
        <v>15000</v>
      </c>
      <c r="N43" s="7">
        <f t="shared" si="24"/>
        <v>15000</v>
      </c>
      <c r="O43" s="7">
        <f t="shared" si="24"/>
        <v>15000</v>
      </c>
      <c r="P43" s="35">
        <f t="shared" si="24"/>
        <v>15000</v>
      </c>
      <c r="Q43" s="35">
        <f t="shared" si="24"/>
        <v>15000</v>
      </c>
      <c r="R43" s="35">
        <f t="shared" si="24"/>
        <v>15000</v>
      </c>
      <c r="S43" s="35">
        <f t="shared" si="24"/>
        <v>15000</v>
      </c>
      <c r="T43" s="35">
        <f t="shared" si="24"/>
        <v>15000</v>
      </c>
      <c r="U43" s="35">
        <f t="shared" si="24"/>
        <v>15000</v>
      </c>
      <c r="V43" s="42">
        <v>20000</v>
      </c>
      <c r="W43" s="35">
        <f t="shared" si="24"/>
        <v>20000</v>
      </c>
      <c r="X43" s="35">
        <f t="shared" si="24"/>
        <v>20000</v>
      </c>
      <c r="Y43" s="35">
        <f t="shared" si="24"/>
        <v>20000</v>
      </c>
      <c r="Z43" s="35">
        <f t="shared" si="24"/>
        <v>20000</v>
      </c>
      <c r="AA43" s="35">
        <f t="shared" si="24"/>
        <v>20000</v>
      </c>
      <c r="AB43" s="35">
        <f t="shared" si="24"/>
        <v>20000</v>
      </c>
      <c r="AC43" s="35">
        <f t="shared" si="24"/>
        <v>20000</v>
      </c>
      <c r="AD43" s="35">
        <f t="shared" si="24"/>
        <v>20000</v>
      </c>
      <c r="AE43" s="35">
        <f t="shared" si="24"/>
        <v>20000</v>
      </c>
      <c r="AF43" s="35">
        <f t="shared" si="24"/>
        <v>20000</v>
      </c>
      <c r="AG43" s="35">
        <f t="shared" si="24"/>
        <v>20000</v>
      </c>
      <c r="AH43" s="35">
        <f t="shared" si="24"/>
        <v>20000</v>
      </c>
      <c r="AI43" s="35">
        <f t="shared" si="24"/>
        <v>20000</v>
      </c>
      <c r="AJ43" s="35">
        <f t="shared" si="24"/>
        <v>20000</v>
      </c>
      <c r="AK43" s="35">
        <f t="shared" si="24"/>
        <v>20000</v>
      </c>
      <c r="AL43" s="7">
        <f t="shared" si="24"/>
        <v>20000</v>
      </c>
    </row>
    <row r="44" spans="1:38">
      <c r="A44" s="83" t="s">
        <v>74</v>
      </c>
      <c r="B44" s="83"/>
      <c r="C44" s="7">
        <v>3000</v>
      </c>
      <c r="D44" s="7">
        <f t="shared" si="24"/>
        <v>3000</v>
      </c>
      <c r="E44" s="7">
        <f t="shared" si="24"/>
        <v>3000</v>
      </c>
      <c r="F44" s="7">
        <f t="shared" si="24"/>
        <v>3000</v>
      </c>
      <c r="G44" s="7">
        <f t="shared" si="24"/>
        <v>3000</v>
      </c>
      <c r="H44" s="7">
        <f t="shared" si="24"/>
        <v>3000</v>
      </c>
      <c r="I44" s="7">
        <f t="shared" si="24"/>
        <v>3000</v>
      </c>
      <c r="J44" s="7">
        <f t="shared" si="24"/>
        <v>3000</v>
      </c>
      <c r="K44" s="7">
        <f t="shared" si="24"/>
        <v>3000</v>
      </c>
      <c r="L44" s="7">
        <f t="shared" si="24"/>
        <v>3000</v>
      </c>
      <c r="M44" s="7">
        <f t="shared" si="24"/>
        <v>3000</v>
      </c>
      <c r="N44" s="7">
        <f t="shared" si="24"/>
        <v>3000</v>
      </c>
      <c r="O44" s="7">
        <f t="shared" si="24"/>
        <v>3000</v>
      </c>
      <c r="P44" s="35">
        <f t="shared" si="24"/>
        <v>3000</v>
      </c>
      <c r="Q44" s="35">
        <f t="shared" si="24"/>
        <v>3000</v>
      </c>
      <c r="R44" s="35">
        <f t="shared" si="24"/>
        <v>3000</v>
      </c>
      <c r="S44" s="35">
        <f t="shared" si="24"/>
        <v>3000</v>
      </c>
      <c r="T44" s="35">
        <f t="shared" si="24"/>
        <v>3000</v>
      </c>
      <c r="U44" s="35">
        <f t="shared" si="24"/>
        <v>3000</v>
      </c>
      <c r="V44" s="35">
        <f t="shared" si="24"/>
        <v>3000</v>
      </c>
      <c r="W44" s="35">
        <f t="shared" si="24"/>
        <v>3000</v>
      </c>
      <c r="X44" s="35">
        <f t="shared" si="24"/>
        <v>3000</v>
      </c>
      <c r="Y44" s="35">
        <f t="shared" si="24"/>
        <v>3000</v>
      </c>
      <c r="Z44" s="35">
        <f t="shared" si="24"/>
        <v>3000</v>
      </c>
      <c r="AA44" s="35">
        <f t="shared" si="24"/>
        <v>3000</v>
      </c>
      <c r="AB44" s="35">
        <f t="shared" si="24"/>
        <v>3000</v>
      </c>
      <c r="AC44" s="35">
        <f t="shared" si="24"/>
        <v>3000</v>
      </c>
      <c r="AD44" s="35">
        <f t="shared" si="24"/>
        <v>3000</v>
      </c>
      <c r="AE44" s="35">
        <f t="shared" si="24"/>
        <v>3000</v>
      </c>
      <c r="AF44" s="35">
        <f t="shared" si="24"/>
        <v>3000</v>
      </c>
      <c r="AG44" s="35">
        <f t="shared" si="24"/>
        <v>3000</v>
      </c>
      <c r="AH44" s="35">
        <f t="shared" si="24"/>
        <v>3000</v>
      </c>
      <c r="AI44" s="35">
        <f t="shared" si="24"/>
        <v>3000</v>
      </c>
      <c r="AJ44" s="35">
        <f t="shared" si="24"/>
        <v>3000</v>
      </c>
      <c r="AK44" s="35">
        <f t="shared" si="24"/>
        <v>3000</v>
      </c>
      <c r="AL44" s="7">
        <f t="shared" si="24"/>
        <v>3000</v>
      </c>
    </row>
    <row r="45" spans="1:38">
      <c r="A45" s="84" t="s">
        <v>75</v>
      </c>
      <c r="B45" s="85"/>
      <c r="C45" s="7">
        <v>200</v>
      </c>
      <c r="D45" s="7">
        <f t="shared" si="24"/>
        <v>200</v>
      </c>
      <c r="E45" s="7">
        <f t="shared" si="24"/>
        <v>200</v>
      </c>
      <c r="F45" s="7">
        <f t="shared" si="24"/>
        <v>200</v>
      </c>
      <c r="G45" s="7">
        <f t="shared" si="24"/>
        <v>200</v>
      </c>
      <c r="H45" s="7">
        <f t="shared" si="24"/>
        <v>200</v>
      </c>
      <c r="I45" s="7">
        <f t="shared" si="24"/>
        <v>200</v>
      </c>
      <c r="J45" s="7">
        <f t="shared" si="24"/>
        <v>200</v>
      </c>
      <c r="K45" s="7">
        <f t="shared" si="24"/>
        <v>200</v>
      </c>
      <c r="L45" s="7">
        <f t="shared" si="24"/>
        <v>200</v>
      </c>
      <c r="M45" s="7">
        <f t="shared" si="24"/>
        <v>200</v>
      </c>
      <c r="N45" s="7">
        <f t="shared" ref="N45:AL46" si="26">M45</f>
        <v>200</v>
      </c>
      <c r="O45" s="7">
        <f t="shared" si="26"/>
        <v>200</v>
      </c>
      <c r="P45" s="35">
        <f t="shared" si="26"/>
        <v>200</v>
      </c>
      <c r="Q45" s="35">
        <f t="shared" si="26"/>
        <v>200</v>
      </c>
      <c r="R45" s="35">
        <f t="shared" si="26"/>
        <v>200</v>
      </c>
      <c r="S45" s="35">
        <f t="shared" si="26"/>
        <v>200</v>
      </c>
      <c r="T45" s="35">
        <f t="shared" si="26"/>
        <v>200</v>
      </c>
      <c r="U45" s="35">
        <f t="shared" si="26"/>
        <v>200</v>
      </c>
      <c r="V45" s="35">
        <f t="shared" si="26"/>
        <v>200</v>
      </c>
      <c r="W45" s="35">
        <f t="shared" si="26"/>
        <v>200</v>
      </c>
      <c r="X45" s="35">
        <f t="shared" si="26"/>
        <v>200</v>
      </c>
      <c r="Y45" s="35">
        <f t="shared" si="26"/>
        <v>200</v>
      </c>
      <c r="Z45" s="35">
        <f t="shared" si="26"/>
        <v>200</v>
      </c>
      <c r="AA45" s="35">
        <f t="shared" si="26"/>
        <v>200</v>
      </c>
      <c r="AB45" s="35">
        <f t="shared" si="26"/>
        <v>200</v>
      </c>
      <c r="AC45" s="35">
        <f t="shared" si="26"/>
        <v>200</v>
      </c>
      <c r="AD45" s="35">
        <f t="shared" si="26"/>
        <v>200</v>
      </c>
      <c r="AE45" s="35">
        <f t="shared" si="26"/>
        <v>200</v>
      </c>
      <c r="AF45" s="35">
        <f t="shared" si="26"/>
        <v>200</v>
      </c>
      <c r="AG45" s="35">
        <f t="shared" si="26"/>
        <v>200</v>
      </c>
      <c r="AH45" s="35">
        <f t="shared" si="26"/>
        <v>200</v>
      </c>
      <c r="AI45" s="35">
        <f t="shared" si="26"/>
        <v>200</v>
      </c>
      <c r="AJ45" s="35">
        <f t="shared" si="26"/>
        <v>200</v>
      </c>
      <c r="AK45" s="35">
        <f t="shared" si="26"/>
        <v>200</v>
      </c>
      <c r="AL45" s="7">
        <f t="shared" si="26"/>
        <v>200</v>
      </c>
    </row>
    <row r="46" spans="1:38">
      <c r="A46" s="83" t="s">
        <v>44</v>
      </c>
      <c r="B46" s="83"/>
      <c r="C46" s="7">
        <v>4000</v>
      </c>
      <c r="D46" s="7">
        <f t="shared" ref="D46:M46" si="27">C46</f>
        <v>4000</v>
      </c>
      <c r="E46" s="7">
        <f t="shared" si="27"/>
        <v>4000</v>
      </c>
      <c r="F46" s="7">
        <f t="shared" si="27"/>
        <v>4000</v>
      </c>
      <c r="G46" s="7">
        <f t="shared" si="27"/>
        <v>4000</v>
      </c>
      <c r="H46" s="7">
        <f t="shared" si="27"/>
        <v>4000</v>
      </c>
      <c r="I46" s="7">
        <f t="shared" si="27"/>
        <v>4000</v>
      </c>
      <c r="J46" s="7">
        <f t="shared" si="27"/>
        <v>4000</v>
      </c>
      <c r="K46" s="7">
        <f t="shared" si="27"/>
        <v>4000</v>
      </c>
      <c r="L46" s="7">
        <f t="shared" si="27"/>
        <v>4000</v>
      </c>
      <c r="M46" s="7">
        <f t="shared" si="27"/>
        <v>4000</v>
      </c>
      <c r="N46" s="7">
        <f t="shared" si="26"/>
        <v>4000</v>
      </c>
      <c r="O46" s="7">
        <f t="shared" si="26"/>
        <v>4000</v>
      </c>
      <c r="P46" s="35">
        <f t="shared" si="26"/>
        <v>4000</v>
      </c>
      <c r="Q46" s="35">
        <f t="shared" si="26"/>
        <v>4000</v>
      </c>
      <c r="R46" s="35">
        <f t="shared" si="26"/>
        <v>4000</v>
      </c>
      <c r="S46" s="35">
        <f t="shared" si="26"/>
        <v>4000</v>
      </c>
      <c r="T46" s="35">
        <f t="shared" si="26"/>
        <v>4000</v>
      </c>
      <c r="U46" s="35">
        <f t="shared" si="26"/>
        <v>4000</v>
      </c>
      <c r="V46" s="35">
        <f t="shared" si="26"/>
        <v>4000</v>
      </c>
      <c r="W46" s="35">
        <f t="shared" si="26"/>
        <v>4000</v>
      </c>
      <c r="X46" s="35">
        <f t="shared" si="26"/>
        <v>4000</v>
      </c>
      <c r="Y46" s="35">
        <f t="shared" si="26"/>
        <v>4000</v>
      </c>
      <c r="Z46" s="35">
        <f t="shared" si="26"/>
        <v>4000</v>
      </c>
      <c r="AA46" s="35">
        <f t="shared" si="26"/>
        <v>4000</v>
      </c>
      <c r="AB46" s="35">
        <f t="shared" si="26"/>
        <v>4000</v>
      </c>
      <c r="AC46" s="35">
        <f t="shared" si="26"/>
        <v>4000</v>
      </c>
      <c r="AD46" s="35">
        <f t="shared" si="26"/>
        <v>4000</v>
      </c>
      <c r="AE46" s="35">
        <f t="shared" si="26"/>
        <v>4000</v>
      </c>
      <c r="AF46" s="35">
        <f t="shared" si="26"/>
        <v>4000</v>
      </c>
      <c r="AG46" s="35">
        <f t="shared" si="26"/>
        <v>4000</v>
      </c>
      <c r="AH46" s="35">
        <f t="shared" si="26"/>
        <v>4000</v>
      </c>
      <c r="AI46" s="35">
        <f t="shared" si="26"/>
        <v>4000</v>
      </c>
      <c r="AJ46" s="35">
        <f t="shared" si="26"/>
        <v>4000</v>
      </c>
      <c r="AK46" s="35">
        <f t="shared" si="26"/>
        <v>4000</v>
      </c>
      <c r="AL46" s="7">
        <f t="shared" si="26"/>
        <v>4000</v>
      </c>
    </row>
    <row r="47" spans="1:38">
      <c r="A47" s="86" t="s">
        <v>24</v>
      </c>
      <c r="B47" s="86"/>
      <c r="C47" s="39">
        <f t="shared" ref="C47:AL47" si="28">SUM(C48:C60)</f>
        <v>198378</v>
      </c>
      <c r="D47" s="39">
        <f t="shared" si="28"/>
        <v>207440.02499999999</v>
      </c>
      <c r="E47" s="39">
        <f t="shared" si="28"/>
        <v>213482.27625</v>
      </c>
      <c r="F47" s="39">
        <f t="shared" si="28"/>
        <v>224126.3900625</v>
      </c>
      <c r="G47" s="39">
        <f t="shared" si="28"/>
        <v>235302.70956562506</v>
      </c>
      <c r="H47" s="39">
        <f t="shared" si="28"/>
        <v>247037.84504390624</v>
      </c>
      <c r="I47" s="39">
        <f t="shared" si="28"/>
        <v>259359.73729610158</v>
      </c>
      <c r="J47" s="39">
        <f t="shared" si="28"/>
        <v>272297.72416090663</v>
      </c>
      <c r="K47" s="39">
        <f t="shared" si="28"/>
        <v>285882.61036895198</v>
      </c>
      <c r="L47" s="39">
        <f t="shared" si="28"/>
        <v>300146.74088739953</v>
      </c>
      <c r="M47" s="39">
        <f t="shared" si="28"/>
        <v>315124.07793176954</v>
      </c>
      <c r="N47" s="39">
        <f t="shared" si="28"/>
        <v>330850.28182835801</v>
      </c>
      <c r="O47" s="40">
        <f t="shared" si="28"/>
        <v>347362.79591977585</v>
      </c>
      <c r="P47" s="40">
        <f t="shared" si="28"/>
        <v>364700.93571576464</v>
      </c>
      <c r="Q47" s="40">
        <f t="shared" si="28"/>
        <v>382209.04657855036</v>
      </c>
      <c r="R47" s="40">
        <f t="shared" si="28"/>
        <v>402021.28162663069</v>
      </c>
      <c r="S47" s="40">
        <f t="shared" si="28"/>
        <v>422092.34570796217</v>
      </c>
      <c r="T47" s="40">
        <f t="shared" si="28"/>
        <v>443166.9629933603</v>
      </c>
      <c r="U47" s="40">
        <f t="shared" si="28"/>
        <v>465295.31114302832</v>
      </c>
      <c r="V47" s="40">
        <f t="shared" si="28"/>
        <v>488530.07670017966</v>
      </c>
      <c r="W47" s="40">
        <f t="shared" si="28"/>
        <v>512926.58053518861</v>
      </c>
      <c r="X47" s="40">
        <f t="shared" si="28"/>
        <v>538542.90956194804</v>
      </c>
      <c r="Y47" s="40">
        <f t="shared" si="28"/>
        <v>565440.05504004552</v>
      </c>
      <c r="Z47" s="40">
        <f t="shared" si="28"/>
        <v>593682.05779204774</v>
      </c>
      <c r="AA47" s="40">
        <f t="shared" si="28"/>
        <v>623336.16068165016</v>
      </c>
      <c r="AB47" s="40">
        <f t="shared" si="28"/>
        <v>654472.96871573268</v>
      </c>
      <c r="AC47" s="40">
        <f t="shared" si="28"/>
        <v>687166.61715151917</v>
      </c>
      <c r="AD47" s="40">
        <f t="shared" si="28"/>
        <v>721494.94800909515</v>
      </c>
      <c r="AE47" s="40">
        <f t="shared" si="28"/>
        <v>757539.69540954987</v>
      </c>
      <c r="AF47" s="40">
        <f t="shared" si="28"/>
        <v>795386.68018002727</v>
      </c>
      <c r="AG47" s="40">
        <f t="shared" si="28"/>
        <v>835126.01418902865</v>
      </c>
      <c r="AH47" s="40">
        <f t="shared" si="28"/>
        <v>876852.31489848008</v>
      </c>
      <c r="AI47" s="40">
        <f t="shared" si="28"/>
        <v>920664.93064340425</v>
      </c>
      <c r="AJ47" s="40">
        <f t="shared" si="28"/>
        <v>966668.17717557424</v>
      </c>
      <c r="AK47" s="40">
        <f t="shared" si="28"/>
        <v>1014971.5860343531</v>
      </c>
      <c r="AL47" s="40">
        <f t="shared" si="28"/>
        <v>1065690.1653360708</v>
      </c>
    </row>
    <row r="48" spans="1:38">
      <c r="A48" s="83" t="s">
        <v>45</v>
      </c>
      <c r="B48" s="83"/>
      <c r="C48" s="43">
        <f t="shared" ref="C48:P48" si="29">C21*2.2%</f>
        <v>7392.0000000000009</v>
      </c>
      <c r="D48" s="43">
        <f t="shared" si="29"/>
        <v>7761.6</v>
      </c>
      <c r="E48" s="43">
        <f t="shared" si="29"/>
        <v>8149.6800000000012</v>
      </c>
      <c r="F48" s="43">
        <f t="shared" si="29"/>
        <v>8557.1640000000007</v>
      </c>
      <c r="G48" s="43">
        <f t="shared" si="29"/>
        <v>8985.0222000000012</v>
      </c>
      <c r="H48" s="43">
        <f t="shared" si="29"/>
        <v>9434.2733100000005</v>
      </c>
      <c r="I48" s="43">
        <f t="shared" si="29"/>
        <v>9905.9869755</v>
      </c>
      <c r="J48" s="43">
        <f t="shared" si="29"/>
        <v>10401.286324275001</v>
      </c>
      <c r="K48" s="43">
        <f t="shared" si="29"/>
        <v>10921.35064048875</v>
      </c>
      <c r="L48" s="43">
        <f t="shared" si="29"/>
        <v>11467.418172513188</v>
      </c>
      <c r="M48" s="43">
        <f t="shared" si="29"/>
        <v>12040.789081138848</v>
      </c>
      <c r="N48" s="43">
        <f t="shared" si="29"/>
        <v>12642.828535195787</v>
      </c>
      <c r="O48" s="43">
        <f t="shared" si="29"/>
        <v>13274.969961955578</v>
      </c>
      <c r="P48" s="43">
        <f t="shared" si="29"/>
        <v>13938.718460053358</v>
      </c>
      <c r="Q48" s="43">
        <f>P21*2.2%</f>
        <v>13938.718460053358</v>
      </c>
      <c r="R48" s="43">
        <f t="shared" ref="R48:AL48" si="30">R21*2.2%</f>
        <v>15367.437102208829</v>
      </c>
      <c r="S48" s="43">
        <f t="shared" si="30"/>
        <v>16135.808957319272</v>
      </c>
      <c r="T48" s="43">
        <f t="shared" si="30"/>
        <v>16942.599405185232</v>
      </c>
      <c r="U48" s="43">
        <f t="shared" si="30"/>
        <v>17789.729375444495</v>
      </c>
      <c r="V48" s="43">
        <f t="shared" si="30"/>
        <v>18679.21584421672</v>
      </c>
      <c r="W48" s="43">
        <f t="shared" si="30"/>
        <v>19613.176636427557</v>
      </c>
      <c r="X48" s="43">
        <f t="shared" si="30"/>
        <v>20593.835468248933</v>
      </c>
      <c r="Y48" s="43">
        <f t="shared" si="30"/>
        <v>21623.527241661381</v>
      </c>
      <c r="Z48" s="43">
        <f t="shared" si="30"/>
        <v>22704.703603744445</v>
      </c>
      <c r="AA48" s="43">
        <f t="shared" si="30"/>
        <v>23839.93878393167</v>
      </c>
      <c r="AB48" s="43">
        <f t="shared" si="30"/>
        <v>25031.935723128252</v>
      </c>
      <c r="AC48" s="43">
        <f t="shared" si="30"/>
        <v>26283.532509284662</v>
      </c>
      <c r="AD48" s="43">
        <f t="shared" si="30"/>
        <v>27597.7091347489</v>
      </c>
      <c r="AE48" s="43">
        <f t="shared" si="30"/>
        <v>28977.594591486341</v>
      </c>
      <c r="AF48" s="43">
        <f t="shared" si="30"/>
        <v>30426.474321060658</v>
      </c>
      <c r="AG48" s="43">
        <f t="shared" si="30"/>
        <v>31947.798037113687</v>
      </c>
      <c r="AH48" s="43">
        <f t="shared" si="30"/>
        <v>33545.187938969371</v>
      </c>
      <c r="AI48" s="43">
        <f t="shared" si="30"/>
        <v>35222.447335917845</v>
      </c>
      <c r="AJ48" s="43">
        <f t="shared" si="30"/>
        <v>36983.569702713743</v>
      </c>
      <c r="AK48" s="43">
        <f t="shared" si="30"/>
        <v>38832.748187849429</v>
      </c>
      <c r="AL48" s="43">
        <f t="shared" si="30"/>
        <v>40774.385597241897</v>
      </c>
    </row>
    <row r="49" spans="1:38">
      <c r="A49" s="83" t="s">
        <v>28</v>
      </c>
      <c r="B49" s="83"/>
      <c r="C49" s="7">
        <f t="shared" ref="C49:AL49" si="31">C21*1%</f>
        <v>3360</v>
      </c>
      <c r="D49" s="7">
        <f t="shared" si="31"/>
        <v>3528</v>
      </c>
      <c r="E49" s="7">
        <f t="shared" si="31"/>
        <v>3704.4</v>
      </c>
      <c r="F49" s="7">
        <f t="shared" si="31"/>
        <v>3889.62</v>
      </c>
      <c r="G49" s="7">
        <f t="shared" si="31"/>
        <v>4084.1009999999997</v>
      </c>
      <c r="H49" s="7">
        <f t="shared" si="31"/>
        <v>4288.3060500000001</v>
      </c>
      <c r="I49" s="7">
        <f t="shared" si="31"/>
        <v>4502.7213524999997</v>
      </c>
      <c r="J49" s="7">
        <f t="shared" si="31"/>
        <v>4727.8574201250003</v>
      </c>
      <c r="K49" s="7">
        <f t="shared" si="31"/>
        <v>4964.2502911312504</v>
      </c>
      <c r="L49" s="7">
        <f t="shared" si="31"/>
        <v>5212.4628056878119</v>
      </c>
      <c r="M49" s="7">
        <f t="shared" si="31"/>
        <v>5473.0859459722033</v>
      </c>
      <c r="N49" s="7">
        <f t="shared" si="31"/>
        <v>5746.7402432708113</v>
      </c>
      <c r="O49" s="7">
        <f t="shared" si="31"/>
        <v>6034.077255434353</v>
      </c>
      <c r="P49" s="35">
        <f t="shared" si="31"/>
        <v>6335.7811182060714</v>
      </c>
      <c r="Q49" s="35">
        <f t="shared" si="31"/>
        <v>6652.5701741163757</v>
      </c>
      <c r="R49" s="35">
        <f t="shared" si="31"/>
        <v>6985.1986828221943</v>
      </c>
      <c r="S49" s="35">
        <f t="shared" si="31"/>
        <v>7334.4586169633048</v>
      </c>
      <c r="T49" s="35">
        <f t="shared" si="31"/>
        <v>7701.1815478114695</v>
      </c>
      <c r="U49" s="35">
        <f t="shared" si="31"/>
        <v>8086.2406252020428</v>
      </c>
      <c r="V49" s="35">
        <f t="shared" si="31"/>
        <v>8490.552656462145</v>
      </c>
      <c r="W49" s="35">
        <f t="shared" si="31"/>
        <v>8915.0802892852516</v>
      </c>
      <c r="X49" s="35">
        <f t="shared" si="31"/>
        <v>9360.8343037495142</v>
      </c>
      <c r="Y49" s="35">
        <f t="shared" si="31"/>
        <v>9828.8760189369914</v>
      </c>
      <c r="Z49" s="35">
        <f t="shared" si="31"/>
        <v>10320.319819883838</v>
      </c>
      <c r="AA49" s="35">
        <f t="shared" si="31"/>
        <v>10836.33581087803</v>
      </c>
      <c r="AB49" s="35">
        <f t="shared" si="31"/>
        <v>11378.152601421933</v>
      </c>
      <c r="AC49" s="35">
        <f t="shared" si="31"/>
        <v>11947.060231493027</v>
      </c>
      <c r="AD49" s="35">
        <f t="shared" si="31"/>
        <v>12544.413243067682</v>
      </c>
      <c r="AE49" s="35">
        <f t="shared" si="31"/>
        <v>13171.633905221064</v>
      </c>
      <c r="AF49" s="35">
        <f t="shared" si="31"/>
        <v>13830.215600482115</v>
      </c>
      <c r="AG49" s="35">
        <f t="shared" si="31"/>
        <v>14521.726380506221</v>
      </c>
      <c r="AH49" s="35">
        <f t="shared" si="31"/>
        <v>15247.812699531531</v>
      </c>
      <c r="AI49" s="35">
        <f t="shared" si="31"/>
        <v>16010.203334508111</v>
      </c>
      <c r="AJ49" s="35">
        <f t="shared" si="31"/>
        <v>16810.713501233517</v>
      </c>
      <c r="AK49" s="35">
        <f t="shared" si="31"/>
        <v>17651.249176295194</v>
      </c>
      <c r="AL49" s="35">
        <f t="shared" si="31"/>
        <v>18533.811635109949</v>
      </c>
    </row>
    <row r="50" spans="1:38">
      <c r="A50" s="83" t="s">
        <v>30</v>
      </c>
      <c r="B50" s="83"/>
      <c r="C50" s="7">
        <f>((C18*15)+((C18*30%)*15))*30</f>
        <v>11700</v>
      </c>
      <c r="D50" s="7">
        <f>((D18*15)+((D18*30%)*15))*30</f>
        <v>12285</v>
      </c>
      <c r="E50" s="47">
        <f>((E18*10)+((E18*30%)*10))*30</f>
        <v>8599.5</v>
      </c>
      <c r="F50" s="43">
        <f t="shared" ref="F50:U50" si="32">((F18*10)+((F18*30%)*10))*30</f>
        <v>9029.4750000000004</v>
      </c>
      <c r="G50" s="7">
        <f t="shared" si="32"/>
        <v>9480.9487499999996</v>
      </c>
      <c r="H50" s="43">
        <f t="shared" si="32"/>
        <v>9954.996187499999</v>
      </c>
      <c r="I50" s="7">
        <f t="shared" si="32"/>
        <v>10452.745996875001</v>
      </c>
      <c r="J50" s="7">
        <f t="shared" si="32"/>
        <v>10975.383296718752</v>
      </c>
      <c r="K50" s="7">
        <f t="shared" si="32"/>
        <v>11524.152461554688</v>
      </c>
      <c r="L50" s="7">
        <f t="shared" si="32"/>
        <v>12100.360084632419</v>
      </c>
      <c r="M50" s="7">
        <f t="shared" si="32"/>
        <v>12705.378088864041</v>
      </c>
      <c r="N50" s="7">
        <f t="shared" si="32"/>
        <v>13340.646993307242</v>
      </c>
      <c r="O50" s="35">
        <f t="shared" si="32"/>
        <v>14007.679342972606</v>
      </c>
      <c r="P50" s="35">
        <f t="shared" si="32"/>
        <v>14708.063310121237</v>
      </c>
      <c r="Q50" s="35">
        <f t="shared" si="32"/>
        <v>15443.4664756273</v>
      </c>
      <c r="R50" s="35">
        <f t="shared" si="32"/>
        <v>16215.639799408664</v>
      </c>
      <c r="S50" s="35">
        <f t="shared" si="32"/>
        <v>17026.421789379099</v>
      </c>
      <c r="T50" s="35">
        <f t="shared" si="32"/>
        <v>17877.742878848054</v>
      </c>
      <c r="U50" s="35">
        <f t="shared" si="32"/>
        <v>18771.630022790454</v>
      </c>
      <c r="V50" s="35">
        <f>((V18*10)+((V18*30%)*10))*30</f>
        <v>19710.211523929978</v>
      </c>
      <c r="W50" s="35">
        <f t="shared" ref="W50:AL50" si="33">((W18*10)+((W18*30%)*10))*30</f>
        <v>20695.722100126477</v>
      </c>
      <c r="X50" s="35">
        <f t="shared" si="33"/>
        <v>21730.508205132799</v>
      </c>
      <c r="Y50" s="35">
        <f t="shared" si="33"/>
        <v>22817.033615389439</v>
      </c>
      <c r="Z50" s="35">
        <f t="shared" si="33"/>
        <v>23957.885296158911</v>
      </c>
      <c r="AA50" s="35">
        <f t="shared" si="33"/>
        <v>25155.779560966857</v>
      </c>
      <c r="AB50" s="35">
        <f t="shared" si="33"/>
        <v>26413.568539015199</v>
      </c>
      <c r="AC50" s="35">
        <f t="shared" si="33"/>
        <v>27734.246965965958</v>
      </c>
      <c r="AD50" s="35">
        <f t="shared" si="33"/>
        <v>29120.959314264259</v>
      </c>
      <c r="AE50" s="35">
        <f t="shared" si="33"/>
        <v>30577.007279977468</v>
      </c>
      <c r="AF50" s="35">
        <f t="shared" si="33"/>
        <v>32105.857643976342</v>
      </c>
      <c r="AG50" s="35">
        <f t="shared" si="33"/>
        <v>33711.150526175159</v>
      </c>
      <c r="AH50" s="35">
        <f t="shared" si="33"/>
        <v>35396.708052483911</v>
      </c>
      <c r="AI50" s="35">
        <f t="shared" si="33"/>
        <v>37166.543455108113</v>
      </c>
      <c r="AJ50" s="35">
        <f t="shared" si="33"/>
        <v>39024.870627863515</v>
      </c>
      <c r="AK50" s="35">
        <f t="shared" si="33"/>
        <v>40976.114159256693</v>
      </c>
      <c r="AL50" s="35">
        <f t="shared" si="33"/>
        <v>43024.919867219527</v>
      </c>
    </row>
    <row r="51" spans="1:38">
      <c r="A51" s="90" t="s">
        <v>119</v>
      </c>
      <c r="B51" s="90"/>
      <c r="C51" s="7">
        <f t="shared" ref="C51:AL51" si="34">(C21*55%)*6%</f>
        <v>11088.000000000002</v>
      </c>
      <c r="D51" s="7">
        <f t="shared" si="34"/>
        <v>11642.400000000001</v>
      </c>
      <c r="E51" s="7">
        <f t="shared" si="34"/>
        <v>12224.52</v>
      </c>
      <c r="F51" s="7">
        <f t="shared" si="34"/>
        <v>12835.745999999999</v>
      </c>
      <c r="G51" s="7">
        <f t="shared" si="34"/>
        <v>13477.533299999999</v>
      </c>
      <c r="H51" s="7">
        <f t="shared" si="34"/>
        <v>14151.409964999999</v>
      </c>
      <c r="I51" s="7">
        <f t="shared" si="34"/>
        <v>14858.98046325</v>
      </c>
      <c r="J51" s="7">
        <f t="shared" si="34"/>
        <v>15601.9294864125</v>
      </c>
      <c r="K51" s="7">
        <f t="shared" si="34"/>
        <v>16382.025960733126</v>
      </c>
      <c r="L51" s="7">
        <f t="shared" si="34"/>
        <v>17201.127258769779</v>
      </c>
      <c r="M51" s="7">
        <f t="shared" si="34"/>
        <v>18061.183621708271</v>
      </c>
      <c r="N51" s="7">
        <f t="shared" si="34"/>
        <v>18964.24280279368</v>
      </c>
      <c r="O51" s="7">
        <f t="shared" si="34"/>
        <v>19912.454942933367</v>
      </c>
      <c r="P51" s="7">
        <f t="shared" si="34"/>
        <v>20908.077690080034</v>
      </c>
      <c r="Q51" s="7">
        <f t="shared" si="34"/>
        <v>21953.481574584042</v>
      </c>
      <c r="R51" s="7">
        <f t="shared" si="34"/>
        <v>23051.155653313243</v>
      </c>
      <c r="S51" s="7">
        <f t="shared" si="34"/>
        <v>24203.713435978905</v>
      </c>
      <c r="T51" s="7">
        <f t="shared" si="34"/>
        <v>25413.899107777848</v>
      </c>
      <c r="U51" s="7">
        <f t="shared" si="34"/>
        <v>26684.59406316674</v>
      </c>
      <c r="V51" s="7">
        <f t="shared" si="34"/>
        <v>28018.823766325077</v>
      </c>
      <c r="W51" s="7">
        <f t="shared" si="34"/>
        <v>29419.76495464133</v>
      </c>
      <c r="X51" s="7">
        <f t="shared" si="34"/>
        <v>30890.753202373402</v>
      </c>
      <c r="Y51" s="7">
        <f t="shared" si="34"/>
        <v>32435.290862492071</v>
      </c>
      <c r="Z51" s="7">
        <f t="shared" si="34"/>
        <v>34057.055405616666</v>
      </c>
      <c r="AA51" s="7">
        <f t="shared" si="34"/>
        <v>35759.908175897501</v>
      </c>
      <c r="AB51" s="7">
        <f t="shared" si="34"/>
        <v>37547.90358469238</v>
      </c>
      <c r="AC51" s="7">
        <f t="shared" si="34"/>
        <v>39425.298763926992</v>
      </c>
      <c r="AD51" s="7">
        <f t="shared" si="34"/>
        <v>41396.563702123349</v>
      </c>
      <c r="AE51" s="7">
        <f t="shared" si="34"/>
        <v>43466.391887229511</v>
      </c>
      <c r="AF51" s="7">
        <f t="shared" si="34"/>
        <v>45639.711481590981</v>
      </c>
      <c r="AG51" s="7">
        <f t="shared" si="34"/>
        <v>47921.697055670527</v>
      </c>
      <c r="AH51" s="7">
        <f t="shared" si="34"/>
        <v>50317.781908454061</v>
      </c>
      <c r="AI51" s="7">
        <f t="shared" si="34"/>
        <v>52833.671003876763</v>
      </c>
      <c r="AJ51" s="7">
        <f t="shared" si="34"/>
        <v>55475.354554070611</v>
      </c>
      <c r="AK51" s="7">
        <f t="shared" si="34"/>
        <v>58249.122281774144</v>
      </c>
      <c r="AL51" s="7">
        <f t="shared" si="34"/>
        <v>61161.578395862838</v>
      </c>
    </row>
    <row r="52" spans="1:38">
      <c r="A52" s="83" t="s">
        <v>32</v>
      </c>
      <c r="B52" s="83"/>
      <c r="C52" s="7">
        <f t="shared" ref="C52:AL52" si="35">(C21*10%)*10%</f>
        <v>3360</v>
      </c>
      <c r="D52" s="7">
        <f t="shared" si="35"/>
        <v>3528</v>
      </c>
      <c r="E52" s="7">
        <f t="shared" si="35"/>
        <v>3704.4</v>
      </c>
      <c r="F52" s="7">
        <f t="shared" si="35"/>
        <v>3889.6200000000008</v>
      </c>
      <c r="G52" s="7">
        <f t="shared" si="35"/>
        <v>4084.1010000000006</v>
      </c>
      <c r="H52" s="7">
        <f t="shared" si="35"/>
        <v>4288.3060500000001</v>
      </c>
      <c r="I52" s="7">
        <f t="shared" si="35"/>
        <v>4502.7213524999997</v>
      </c>
      <c r="J52" s="7">
        <f t="shared" si="35"/>
        <v>4727.8574201250003</v>
      </c>
      <c r="K52" s="7">
        <f t="shared" si="35"/>
        <v>4964.2502911312513</v>
      </c>
      <c r="L52" s="7">
        <f t="shared" si="35"/>
        <v>5212.4628056878128</v>
      </c>
      <c r="M52" s="7">
        <f t="shared" si="35"/>
        <v>5473.0859459722042</v>
      </c>
      <c r="N52" s="7">
        <f t="shared" si="35"/>
        <v>5746.7402432708122</v>
      </c>
      <c r="O52" s="35">
        <f t="shared" si="35"/>
        <v>6034.0772554343539</v>
      </c>
      <c r="P52" s="35">
        <f t="shared" si="35"/>
        <v>6335.7811182060723</v>
      </c>
      <c r="Q52" s="35">
        <f t="shared" si="35"/>
        <v>6652.5701741163766</v>
      </c>
      <c r="R52" s="35">
        <f t="shared" si="35"/>
        <v>6985.1986828221943</v>
      </c>
      <c r="S52" s="35">
        <f t="shared" si="35"/>
        <v>7334.4586169633058</v>
      </c>
      <c r="T52" s="35">
        <f t="shared" si="35"/>
        <v>7701.1815478114695</v>
      </c>
      <c r="U52" s="35">
        <f t="shared" si="35"/>
        <v>8086.2406252020437</v>
      </c>
      <c r="V52" s="35">
        <f t="shared" si="35"/>
        <v>8490.552656462145</v>
      </c>
      <c r="W52" s="35">
        <f t="shared" si="35"/>
        <v>8915.0802892852516</v>
      </c>
      <c r="X52" s="35">
        <f t="shared" si="35"/>
        <v>9360.834303749516</v>
      </c>
      <c r="Y52" s="35">
        <f t="shared" si="35"/>
        <v>9828.8760189369914</v>
      </c>
      <c r="Z52" s="35">
        <f t="shared" si="35"/>
        <v>10320.31981988384</v>
      </c>
      <c r="AA52" s="35">
        <f t="shared" si="35"/>
        <v>10836.33581087803</v>
      </c>
      <c r="AB52" s="35">
        <f t="shared" si="35"/>
        <v>11378.152601421934</v>
      </c>
      <c r="AC52" s="35">
        <f t="shared" si="35"/>
        <v>11947.060231493029</v>
      </c>
      <c r="AD52" s="35">
        <f t="shared" si="35"/>
        <v>12544.413243067684</v>
      </c>
      <c r="AE52" s="35">
        <f t="shared" si="35"/>
        <v>13171.633905221066</v>
      </c>
      <c r="AF52" s="35">
        <f t="shared" si="35"/>
        <v>13830.215600482115</v>
      </c>
      <c r="AG52" s="35">
        <f t="shared" si="35"/>
        <v>14521.726380506223</v>
      </c>
      <c r="AH52" s="35">
        <f t="shared" si="35"/>
        <v>15247.812699531532</v>
      </c>
      <c r="AI52" s="35">
        <f t="shared" si="35"/>
        <v>16010.203334508113</v>
      </c>
      <c r="AJ52" s="35">
        <f t="shared" si="35"/>
        <v>16810.713501233517</v>
      </c>
      <c r="AK52" s="35">
        <f t="shared" si="35"/>
        <v>17651.249176295194</v>
      </c>
      <c r="AL52" s="35">
        <f t="shared" si="35"/>
        <v>18533.811635109952</v>
      </c>
    </row>
    <row r="53" spans="1:38">
      <c r="A53" s="83" t="s">
        <v>97</v>
      </c>
      <c r="B53" s="83"/>
      <c r="C53" s="7">
        <f t="shared" ref="C53:AL53" si="36">(C25*25%)*100</f>
        <v>15000</v>
      </c>
      <c r="D53" s="7">
        <f t="shared" si="36"/>
        <v>15750</v>
      </c>
      <c r="E53" s="7">
        <f t="shared" si="36"/>
        <v>16537.5</v>
      </c>
      <c r="F53" s="7">
        <f t="shared" si="36"/>
        <v>17364.375</v>
      </c>
      <c r="G53" s="7">
        <f t="shared" si="36"/>
        <v>18232.59375</v>
      </c>
      <c r="H53" s="7">
        <f t="shared" si="36"/>
        <v>19144.223437500001</v>
      </c>
      <c r="I53" s="7">
        <f t="shared" si="36"/>
        <v>20101.434609374999</v>
      </c>
      <c r="J53" s="7">
        <f t="shared" si="36"/>
        <v>21106.506339843749</v>
      </c>
      <c r="K53" s="7">
        <f t="shared" si="36"/>
        <v>22161.831656835937</v>
      </c>
      <c r="L53" s="7">
        <f t="shared" si="36"/>
        <v>23269.923239677733</v>
      </c>
      <c r="M53" s="7">
        <f t="shared" si="36"/>
        <v>24433.41940166162</v>
      </c>
      <c r="N53" s="7">
        <f t="shared" si="36"/>
        <v>25655.0903717447</v>
      </c>
      <c r="O53" s="35">
        <f t="shared" si="36"/>
        <v>26937.844890331933</v>
      </c>
      <c r="P53" s="35">
        <f t="shared" si="36"/>
        <v>28284.737134848536</v>
      </c>
      <c r="Q53" s="35">
        <f t="shared" si="36"/>
        <v>29698.973991590963</v>
      </c>
      <c r="R53" s="35">
        <f t="shared" si="36"/>
        <v>31183.922691170512</v>
      </c>
      <c r="S53" s="35">
        <f t="shared" si="36"/>
        <v>32743.118825729038</v>
      </c>
      <c r="T53" s="35">
        <f t="shared" si="36"/>
        <v>34380.274767015486</v>
      </c>
      <c r="U53" s="35">
        <f t="shared" si="36"/>
        <v>36099.288505366261</v>
      </c>
      <c r="V53" s="35">
        <f t="shared" si="36"/>
        <v>37904.252930634575</v>
      </c>
      <c r="W53" s="35">
        <f t="shared" si="36"/>
        <v>39799.465577166302</v>
      </c>
      <c r="X53" s="35">
        <f t="shared" si="36"/>
        <v>41789.438856024615</v>
      </c>
      <c r="Y53" s="35">
        <f t="shared" si="36"/>
        <v>43878.910798825847</v>
      </c>
      <c r="Z53" s="35">
        <f t="shared" si="36"/>
        <v>46072.856338767138</v>
      </c>
      <c r="AA53" s="35">
        <f t="shared" si="36"/>
        <v>48376.499155705496</v>
      </c>
      <c r="AB53" s="35">
        <f t="shared" si="36"/>
        <v>50795.324113490773</v>
      </c>
      <c r="AC53" s="35">
        <f t="shared" si="36"/>
        <v>53335.090319165305</v>
      </c>
      <c r="AD53" s="35">
        <f t="shared" si="36"/>
        <v>56001.844835123571</v>
      </c>
      <c r="AE53" s="35">
        <f t="shared" si="36"/>
        <v>58801.937076879745</v>
      </c>
      <c r="AF53" s="35">
        <f t="shared" si="36"/>
        <v>61742.03393072373</v>
      </c>
      <c r="AG53" s="35">
        <f t="shared" si="36"/>
        <v>64829.135627259915</v>
      </c>
      <c r="AH53" s="35">
        <f t="shared" si="36"/>
        <v>68070.592408622906</v>
      </c>
      <c r="AI53" s="35">
        <f t="shared" si="36"/>
        <v>71474.122029054051</v>
      </c>
      <c r="AJ53" s="35">
        <f t="shared" si="36"/>
        <v>75047.828130506765</v>
      </c>
      <c r="AK53" s="35">
        <f t="shared" si="36"/>
        <v>78800.219537032099</v>
      </c>
      <c r="AL53" s="35">
        <f t="shared" si="36"/>
        <v>82740.230513883711</v>
      </c>
    </row>
    <row r="54" spans="1:38">
      <c r="A54" s="83" t="s">
        <v>89</v>
      </c>
      <c r="B54" s="83"/>
      <c r="C54" s="7">
        <f t="shared" ref="C54:AL54" si="37">(C25*5%)*350</f>
        <v>10500</v>
      </c>
      <c r="D54" s="7">
        <f t="shared" si="37"/>
        <v>11025</v>
      </c>
      <c r="E54" s="7">
        <f t="shared" si="37"/>
        <v>11576.250000000002</v>
      </c>
      <c r="F54" s="7">
        <f t="shared" si="37"/>
        <v>12155.062500000002</v>
      </c>
      <c r="G54" s="7">
        <f t="shared" si="37"/>
        <v>12762.815625000003</v>
      </c>
      <c r="H54" s="7">
        <f t="shared" si="37"/>
        <v>13400.956406249999</v>
      </c>
      <c r="I54" s="7">
        <f t="shared" si="37"/>
        <v>14071.004226562502</v>
      </c>
      <c r="J54" s="7">
        <f t="shared" si="37"/>
        <v>14774.554437890625</v>
      </c>
      <c r="K54" s="7">
        <f t="shared" si="37"/>
        <v>15513.282159785158</v>
      </c>
      <c r="L54" s="7">
        <f t="shared" si="37"/>
        <v>16288.946267774416</v>
      </c>
      <c r="M54" s="7">
        <f t="shared" si="37"/>
        <v>17103.393581163138</v>
      </c>
      <c r="N54" s="7">
        <f t="shared" si="37"/>
        <v>17958.56326022129</v>
      </c>
      <c r="O54" s="35">
        <f t="shared" si="37"/>
        <v>18856.491423232354</v>
      </c>
      <c r="P54" s="35">
        <f t="shared" si="37"/>
        <v>19799.315994393975</v>
      </c>
      <c r="Q54" s="35">
        <f t="shared" si="37"/>
        <v>20789.281794113675</v>
      </c>
      <c r="R54" s="35">
        <f t="shared" si="37"/>
        <v>21828.74588381936</v>
      </c>
      <c r="S54" s="35">
        <f t="shared" si="37"/>
        <v>22920.183178010328</v>
      </c>
      <c r="T54" s="35">
        <f t="shared" si="37"/>
        <v>24066.192336910841</v>
      </c>
      <c r="U54" s="35">
        <f t="shared" si="37"/>
        <v>25269.501953756386</v>
      </c>
      <c r="V54" s="35">
        <f t="shared" si="37"/>
        <v>26532.977051444203</v>
      </c>
      <c r="W54" s="35">
        <f t="shared" si="37"/>
        <v>27859.625904016411</v>
      </c>
      <c r="X54" s="35">
        <f t="shared" si="37"/>
        <v>29252.607199217233</v>
      </c>
      <c r="Y54" s="35">
        <f t="shared" si="37"/>
        <v>30715.237559178095</v>
      </c>
      <c r="Z54" s="35">
        <f t="shared" si="37"/>
        <v>32250.999437136998</v>
      </c>
      <c r="AA54" s="35">
        <f t="shared" si="37"/>
        <v>33863.549408993844</v>
      </c>
      <c r="AB54" s="35">
        <f t="shared" si="37"/>
        <v>35556.726879443544</v>
      </c>
      <c r="AC54" s="35">
        <f t="shared" si="37"/>
        <v>37334.563223415716</v>
      </c>
      <c r="AD54" s="35">
        <f t="shared" si="37"/>
        <v>39201.291384586504</v>
      </c>
      <c r="AE54" s="35">
        <f t="shared" si="37"/>
        <v>41161.355953815822</v>
      </c>
      <c r="AF54" s="35">
        <f t="shared" si="37"/>
        <v>43219.423751506612</v>
      </c>
      <c r="AG54" s="35">
        <f t="shared" si="37"/>
        <v>45380.39493908194</v>
      </c>
      <c r="AH54" s="35">
        <f t="shared" si="37"/>
        <v>47649.414686036042</v>
      </c>
      <c r="AI54" s="35">
        <f t="shared" si="37"/>
        <v>50031.885420337843</v>
      </c>
      <c r="AJ54" s="35">
        <f t="shared" si="37"/>
        <v>52533.47969135474</v>
      </c>
      <c r="AK54" s="35">
        <f t="shared" si="37"/>
        <v>55160.153675922476</v>
      </c>
      <c r="AL54" s="35">
        <f t="shared" si="37"/>
        <v>57918.161359718601</v>
      </c>
    </row>
    <row r="55" spans="1:38">
      <c r="A55" s="83" t="s">
        <v>35</v>
      </c>
      <c r="B55" s="83"/>
      <c r="C55" s="7">
        <f t="shared" ref="C55:AL55" si="38">(C21*55%)*3.5%</f>
        <v>6468.0000000000018</v>
      </c>
      <c r="D55" s="7">
        <f t="shared" si="38"/>
        <v>6791.4000000000015</v>
      </c>
      <c r="E55" s="7">
        <f t="shared" si="38"/>
        <v>7130.9700000000021</v>
      </c>
      <c r="F55" s="7">
        <f t="shared" si="38"/>
        <v>7487.518500000001</v>
      </c>
      <c r="G55" s="7">
        <f t="shared" si="38"/>
        <v>7861.8944250000004</v>
      </c>
      <c r="H55" s="7">
        <f t="shared" si="38"/>
        <v>8254.98914625</v>
      </c>
      <c r="I55" s="7">
        <f t="shared" si="38"/>
        <v>8667.7386035625004</v>
      </c>
      <c r="J55" s="7">
        <f t="shared" si="38"/>
        <v>9101.1255337406274</v>
      </c>
      <c r="K55" s="7">
        <f t="shared" si="38"/>
        <v>9556.181810427659</v>
      </c>
      <c r="L55" s="7">
        <f t="shared" si="38"/>
        <v>10033.990900949038</v>
      </c>
      <c r="M55" s="7">
        <f t="shared" si="38"/>
        <v>10535.690445996492</v>
      </c>
      <c r="N55" s="7">
        <f t="shared" si="38"/>
        <v>11062.474968296314</v>
      </c>
      <c r="O55" s="35">
        <f t="shared" si="38"/>
        <v>11615.598716711131</v>
      </c>
      <c r="P55" s="35">
        <f t="shared" si="38"/>
        <v>12196.378652546688</v>
      </c>
      <c r="Q55" s="35">
        <f t="shared" si="38"/>
        <v>12806.197585174026</v>
      </c>
      <c r="R55" s="35">
        <f t="shared" si="38"/>
        <v>13446.507464432727</v>
      </c>
      <c r="S55" s="35">
        <f t="shared" si="38"/>
        <v>14118.832837654363</v>
      </c>
      <c r="T55" s="35">
        <f t="shared" si="38"/>
        <v>14824.77447953708</v>
      </c>
      <c r="U55" s="35">
        <f t="shared" si="38"/>
        <v>15566.013203513934</v>
      </c>
      <c r="V55" s="35">
        <f t="shared" si="38"/>
        <v>16344.313863689631</v>
      </c>
      <c r="W55" s="35">
        <f t="shared" si="38"/>
        <v>17161.529556874113</v>
      </c>
      <c r="X55" s="35">
        <f t="shared" si="38"/>
        <v>18019.606034717821</v>
      </c>
      <c r="Y55" s="35">
        <f t="shared" si="38"/>
        <v>18920.586336453711</v>
      </c>
      <c r="Z55" s="35">
        <f t="shared" si="38"/>
        <v>19866.615653276393</v>
      </c>
      <c r="AA55" s="35">
        <f t="shared" si="38"/>
        <v>20859.946435940212</v>
      </c>
      <c r="AB55" s="35">
        <f t="shared" si="38"/>
        <v>21902.943757737223</v>
      </c>
      <c r="AC55" s="35">
        <f t="shared" si="38"/>
        <v>22998.090945624081</v>
      </c>
      <c r="AD55" s="35">
        <f t="shared" si="38"/>
        <v>24147.995492905291</v>
      </c>
      <c r="AE55" s="35">
        <f t="shared" si="38"/>
        <v>25355.395267550553</v>
      </c>
      <c r="AF55" s="35">
        <f t="shared" si="38"/>
        <v>26623.165030928078</v>
      </c>
      <c r="AG55" s="35">
        <f t="shared" si="38"/>
        <v>27954.323282474477</v>
      </c>
      <c r="AH55" s="35">
        <f t="shared" si="38"/>
        <v>29352.039446598203</v>
      </c>
      <c r="AI55" s="35">
        <f t="shared" si="38"/>
        <v>30819.641418928117</v>
      </c>
      <c r="AJ55" s="35">
        <f t="shared" si="38"/>
        <v>32360.623489874528</v>
      </c>
      <c r="AK55" s="35">
        <f t="shared" si="38"/>
        <v>33978.654664368252</v>
      </c>
      <c r="AL55" s="35">
        <f t="shared" si="38"/>
        <v>35677.587397586663</v>
      </c>
    </row>
    <row r="56" spans="1:38">
      <c r="A56" s="84" t="s">
        <v>76</v>
      </c>
      <c r="B56" s="85"/>
      <c r="C56" s="7">
        <f t="shared" ref="C56:AL56" si="39">C28*C26</f>
        <v>12000</v>
      </c>
      <c r="D56" s="7">
        <f t="shared" si="39"/>
        <v>12600</v>
      </c>
      <c r="E56" s="7">
        <f t="shared" si="39"/>
        <v>13230</v>
      </c>
      <c r="F56" s="7">
        <f t="shared" si="39"/>
        <v>13891.5</v>
      </c>
      <c r="G56" s="7">
        <f t="shared" si="39"/>
        <v>14586.075000000001</v>
      </c>
      <c r="H56" s="7">
        <f t="shared" si="39"/>
        <v>15315.37875</v>
      </c>
      <c r="I56" s="7">
        <f t="shared" si="39"/>
        <v>16081.147687499999</v>
      </c>
      <c r="J56" s="7">
        <f t="shared" si="39"/>
        <v>16885.205071875</v>
      </c>
      <c r="K56" s="7">
        <f t="shared" si="39"/>
        <v>17729.465325468751</v>
      </c>
      <c r="L56" s="7">
        <f t="shared" si="39"/>
        <v>18615.93859174219</v>
      </c>
      <c r="M56" s="7">
        <f t="shared" si="39"/>
        <v>19546.735521329298</v>
      </c>
      <c r="N56" s="7">
        <f t="shared" si="39"/>
        <v>20524.07229739576</v>
      </c>
      <c r="O56" s="7">
        <f t="shared" si="39"/>
        <v>21550.275912265548</v>
      </c>
      <c r="P56" s="7">
        <f t="shared" si="39"/>
        <v>22627.78970787883</v>
      </c>
      <c r="Q56" s="7">
        <f t="shared" si="39"/>
        <v>23759.179193272772</v>
      </c>
      <c r="R56" s="7">
        <f t="shared" si="39"/>
        <v>24947.138152936408</v>
      </c>
      <c r="S56" s="7">
        <f t="shared" si="39"/>
        <v>26194.495060583231</v>
      </c>
      <c r="T56" s="7">
        <f t="shared" si="39"/>
        <v>27504.219813612392</v>
      </c>
      <c r="U56" s="7">
        <f t="shared" si="39"/>
        <v>28879.43080429301</v>
      </c>
      <c r="V56" s="7">
        <f t="shared" si="39"/>
        <v>30323.40234450766</v>
      </c>
      <c r="W56" s="7">
        <f t="shared" si="39"/>
        <v>31839.572461733042</v>
      </c>
      <c r="X56" s="7">
        <f t="shared" si="39"/>
        <v>33431.551084819694</v>
      </c>
      <c r="Y56" s="7">
        <f t="shared" si="39"/>
        <v>35103.128639060677</v>
      </c>
      <c r="Z56" s="7">
        <f t="shared" si="39"/>
        <v>36858.285071013714</v>
      </c>
      <c r="AA56" s="7">
        <f t="shared" si="39"/>
        <v>38701.199324564397</v>
      </c>
      <c r="AB56" s="7">
        <f t="shared" si="39"/>
        <v>40636.259290792616</v>
      </c>
      <c r="AC56" s="7">
        <f t="shared" si="39"/>
        <v>42668.072255332241</v>
      </c>
      <c r="AD56" s="7">
        <f t="shared" si="39"/>
        <v>44801.47586809886</v>
      </c>
      <c r="AE56" s="7">
        <f t="shared" si="39"/>
        <v>47041.549661503799</v>
      </c>
      <c r="AF56" s="7">
        <f t="shared" si="39"/>
        <v>49393.62714457899</v>
      </c>
      <c r="AG56" s="7">
        <f t="shared" si="39"/>
        <v>51863.308501807929</v>
      </c>
      <c r="AH56" s="7">
        <f t="shared" si="39"/>
        <v>54456.473926898325</v>
      </c>
      <c r="AI56" s="7">
        <f t="shared" si="39"/>
        <v>57179.297623243248</v>
      </c>
      <c r="AJ56" s="7">
        <f t="shared" si="39"/>
        <v>60038.262504405415</v>
      </c>
      <c r="AK56" s="7">
        <f t="shared" si="39"/>
        <v>63040.175629625679</v>
      </c>
      <c r="AL56" s="7">
        <f t="shared" si="39"/>
        <v>66192.184411106966</v>
      </c>
    </row>
    <row r="57" spans="1:38">
      <c r="A57" s="83" t="s">
        <v>56</v>
      </c>
      <c r="B57" s="83"/>
      <c r="C57" s="7">
        <f t="shared" ref="C57:AL57" si="40">(C17*6)*13</f>
        <v>67860</v>
      </c>
      <c r="D57" s="7">
        <f t="shared" si="40"/>
        <v>71253</v>
      </c>
      <c r="E57" s="7">
        <f t="shared" si="40"/>
        <v>74815.649999999994</v>
      </c>
      <c r="F57" s="7">
        <f t="shared" si="40"/>
        <v>78556.43250000001</v>
      </c>
      <c r="G57" s="7">
        <f t="shared" si="40"/>
        <v>82484.254125000007</v>
      </c>
      <c r="H57" s="7">
        <f t="shared" si="40"/>
        <v>86608.466831250014</v>
      </c>
      <c r="I57" s="7">
        <f t="shared" si="40"/>
        <v>90938.890172812506</v>
      </c>
      <c r="J57" s="7">
        <f t="shared" si="40"/>
        <v>95485.834681453111</v>
      </c>
      <c r="K57" s="7">
        <f t="shared" si="40"/>
        <v>100260.1264155258</v>
      </c>
      <c r="L57" s="7">
        <f t="shared" si="40"/>
        <v>105273.13273630207</v>
      </c>
      <c r="M57" s="7">
        <f t="shared" si="40"/>
        <v>110536.78937311716</v>
      </c>
      <c r="N57" s="7">
        <f t="shared" si="40"/>
        <v>116063.62884177301</v>
      </c>
      <c r="O57" s="35">
        <f t="shared" si="40"/>
        <v>121866.81028386165</v>
      </c>
      <c r="P57" s="35">
        <f t="shared" si="40"/>
        <v>127960.15079805476</v>
      </c>
      <c r="Q57" s="35">
        <f t="shared" si="40"/>
        <v>134358.15833795752</v>
      </c>
      <c r="R57" s="35">
        <f t="shared" si="40"/>
        <v>141076.0662548554</v>
      </c>
      <c r="S57" s="35">
        <f t="shared" si="40"/>
        <v>148129.86956759816</v>
      </c>
      <c r="T57" s="35">
        <f t="shared" si="40"/>
        <v>155536.36304597804</v>
      </c>
      <c r="U57" s="35">
        <f t="shared" si="40"/>
        <v>163313.18119827699</v>
      </c>
      <c r="V57" s="35">
        <f t="shared" si="40"/>
        <v>171478.84025819082</v>
      </c>
      <c r="W57" s="35">
        <f t="shared" si="40"/>
        <v>180052.78227110035</v>
      </c>
      <c r="X57" s="35">
        <f t="shared" si="40"/>
        <v>189055.42138465538</v>
      </c>
      <c r="Y57" s="35">
        <f t="shared" si="40"/>
        <v>198508.19245388813</v>
      </c>
      <c r="Z57" s="35">
        <f t="shared" si="40"/>
        <v>208433.60207658252</v>
      </c>
      <c r="AA57" s="35">
        <f t="shared" si="40"/>
        <v>218855.28218041165</v>
      </c>
      <c r="AB57" s="35">
        <f t="shared" si="40"/>
        <v>229798.04628943227</v>
      </c>
      <c r="AC57" s="35">
        <f t="shared" si="40"/>
        <v>241287.94860390385</v>
      </c>
      <c r="AD57" s="35">
        <f t="shared" si="40"/>
        <v>253352.34603409906</v>
      </c>
      <c r="AE57" s="35">
        <f t="shared" si="40"/>
        <v>266019.96333580394</v>
      </c>
      <c r="AF57" s="35">
        <f t="shared" si="40"/>
        <v>279320.96150259412</v>
      </c>
      <c r="AG57" s="35">
        <f t="shared" si="40"/>
        <v>293287.00957772386</v>
      </c>
      <c r="AH57" s="35">
        <f t="shared" si="40"/>
        <v>307951.36005661008</v>
      </c>
      <c r="AI57" s="35">
        <f t="shared" si="40"/>
        <v>323348.92805944057</v>
      </c>
      <c r="AJ57" s="35">
        <f t="shared" si="40"/>
        <v>339516.37446241255</v>
      </c>
      <c r="AK57" s="35">
        <f t="shared" si="40"/>
        <v>356492.19318553322</v>
      </c>
      <c r="AL57" s="35">
        <f t="shared" si="40"/>
        <v>374316.80284480983</v>
      </c>
    </row>
    <row r="58" spans="1:38">
      <c r="A58" s="83" t="s">
        <v>37</v>
      </c>
      <c r="B58" s="83"/>
      <c r="C58" s="7">
        <f>C25*1.75</f>
        <v>1050</v>
      </c>
      <c r="D58" s="7">
        <f t="shared" ref="D58:AL58" si="41">D26*1.75</f>
        <v>275.625</v>
      </c>
      <c r="E58" s="7">
        <f t="shared" si="41"/>
        <v>289.40625</v>
      </c>
      <c r="F58" s="7">
        <f t="shared" si="41"/>
        <v>303.87656250000003</v>
      </c>
      <c r="G58" s="7">
        <f t="shared" si="41"/>
        <v>319.07039062500002</v>
      </c>
      <c r="H58" s="7">
        <f t="shared" si="41"/>
        <v>335.02391015625</v>
      </c>
      <c r="I58" s="7">
        <f t="shared" si="41"/>
        <v>351.77510566406249</v>
      </c>
      <c r="J58" s="7">
        <f t="shared" si="41"/>
        <v>369.36386094726561</v>
      </c>
      <c r="K58" s="7">
        <f t="shared" si="41"/>
        <v>387.83205399462889</v>
      </c>
      <c r="L58" s="7">
        <f>L26*1.75</f>
        <v>407.22365669436033</v>
      </c>
      <c r="M58" s="7">
        <f t="shared" si="41"/>
        <v>427.58483952907835</v>
      </c>
      <c r="N58" s="7">
        <f t="shared" si="41"/>
        <v>448.96408150553225</v>
      </c>
      <c r="O58" s="35">
        <f t="shared" si="41"/>
        <v>471.41228558080883</v>
      </c>
      <c r="P58" s="35">
        <f t="shared" si="41"/>
        <v>494.98289985984934</v>
      </c>
      <c r="Q58" s="35">
        <f t="shared" si="41"/>
        <v>519.73204485284191</v>
      </c>
      <c r="R58" s="35">
        <f t="shared" si="41"/>
        <v>545.7186470954839</v>
      </c>
      <c r="S58" s="35">
        <f t="shared" si="41"/>
        <v>573.00457945025823</v>
      </c>
      <c r="T58" s="35">
        <f t="shared" si="41"/>
        <v>601.654808422771</v>
      </c>
      <c r="U58" s="35">
        <f t="shared" si="41"/>
        <v>631.73754884390962</v>
      </c>
      <c r="V58" s="35">
        <f t="shared" si="41"/>
        <v>663.32442628610499</v>
      </c>
      <c r="W58" s="35">
        <f t="shared" si="41"/>
        <v>696.49064760041028</v>
      </c>
      <c r="X58" s="35">
        <f t="shared" si="41"/>
        <v>731.3151799804308</v>
      </c>
      <c r="Y58" s="35">
        <f t="shared" si="41"/>
        <v>767.88093897945237</v>
      </c>
      <c r="Z58" s="35">
        <f t="shared" si="41"/>
        <v>806.27498592842494</v>
      </c>
      <c r="AA58" s="35">
        <f t="shared" si="41"/>
        <v>846.58873522484612</v>
      </c>
      <c r="AB58" s="35">
        <f t="shared" si="41"/>
        <v>888.91817198608851</v>
      </c>
      <c r="AC58" s="35">
        <f t="shared" si="41"/>
        <v>933.36408058539291</v>
      </c>
      <c r="AD58" s="35">
        <f t="shared" si="41"/>
        <v>980.03228461466256</v>
      </c>
      <c r="AE58" s="35">
        <f t="shared" si="41"/>
        <v>1029.0338988453955</v>
      </c>
      <c r="AF58" s="35">
        <f t="shared" si="41"/>
        <v>1080.4855937876653</v>
      </c>
      <c r="AG58" s="35">
        <f t="shared" si="41"/>
        <v>1134.5098734770486</v>
      </c>
      <c r="AH58" s="35">
        <f t="shared" si="41"/>
        <v>1191.2353671509009</v>
      </c>
      <c r="AI58" s="35">
        <f t="shared" si="41"/>
        <v>1250.797135508446</v>
      </c>
      <c r="AJ58" s="35">
        <f t="shared" si="41"/>
        <v>1313.3369922838683</v>
      </c>
      <c r="AK58" s="35">
        <f t="shared" si="41"/>
        <v>1379.0038418980619</v>
      </c>
      <c r="AL58" s="35">
        <f t="shared" si="41"/>
        <v>1447.9540339929649</v>
      </c>
    </row>
    <row r="59" spans="1:38">
      <c r="A59" s="83" t="s">
        <v>121</v>
      </c>
      <c r="B59" s="83"/>
      <c r="C59" s="7">
        <f>10*60</f>
        <v>600</v>
      </c>
      <c r="D59" s="7">
        <f t="shared" ref="D59:AL59" si="42">C59</f>
        <v>600</v>
      </c>
      <c r="E59" s="7">
        <f t="shared" si="42"/>
        <v>600</v>
      </c>
      <c r="F59" s="43">
        <f t="shared" si="42"/>
        <v>600</v>
      </c>
      <c r="G59" s="7">
        <f t="shared" si="42"/>
        <v>600</v>
      </c>
      <c r="H59" s="7">
        <f t="shared" si="42"/>
        <v>600</v>
      </c>
      <c r="I59" s="7">
        <f t="shared" si="42"/>
        <v>600</v>
      </c>
      <c r="J59" s="7">
        <f t="shared" si="42"/>
        <v>600</v>
      </c>
      <c r="K59" s="7">
        <f t="shared" si="42"/>
        <v>600</v>
      </c>
      <c r="L59" s="7">
        <f t="shared" si="42"/>
        <v>600</v>
      </c>
      <c r="M59" s="7">
        <f t="shared" si="42"/>
        <v>600</v>
      </c>
      <c r="N59" s="7">
        <f t="shared" si="42"/>
        <v>600</v>
      </c>
      <c r="O59" s="35">
        <f t="shared" si="42"/>
        <v>600</v>
      </c>
      <c r="P59" s="35">
        <f t="shared" si="42"/>
        <v>600</v>
      </c>
      <c r="Q59" s="35">
        <f t="shared" si="42"/>
        <v>600</v>
      </c>
      <c r="R59" s="35">
        <f t="shared" si="42"/>
        <v>600</v>
      </c>
      <c r="S59" s="35">
        <f t="shared" si="42"/>
        <v>600</v>
      </c>
      <c r="T59" s="35">
        <f t="shared" si="42"/>
        <v>600</v>
      </c>
      <c r="U59" s="35">
        <f t="shared" si="42"/>
        <v>600</v>
      </c>
      <c r="V59" s="35">
        <f t="shared" si="42"/>
        <v>600</v>
      </c>
      <c r="W59" s="35">
        <f t="shared" si="42"/>
        <v>600</v>
      </c>
      <c r="X59" s="35">
        <f t="shared" si="42"/>
        <v>600</v>
      </c>
      <c r="Y59" s="35">
        <f t="shared" si="42"/>
        <v>600</v>
      </c>
      <c r="Z59" s="35">
        <f t="shared" si="42"/>
        <v>600</v>
      </c>
      <c r="AA59" s="35">
        <f t="shared" si="42"/>
        <v>600</v>
      </c>
      <c r="AB59" s="35">
        <f t="shared" si="42"/>
        <v>600</v>
      </c>
      <c r="AC59" s="35">
        <f t="shared" si="42"/>
        <v>600</v>
      </c>
      <c r="AD59" s="35">
        <f t="shared" si="42"/>
        <v>600</v>
      </c>
      <c r="AE59" s="35">
        <f t="shared" si="42"/>
        <v>600</v>
      </c>
      <c r="AF59" s="35">
        <f t="shared" si="42"/>
        <v>600</v>
      </c>
      <c r="AG59" s="35">
        <f t="shared" si="42"/>
        <v>600</v>
      </c>
      <c r="AH59" s="35">
        <f t="shared" si="42"/>
        <v>600</v>
      </c>
      <c r="AI59" s="35">
        <f t="shared" si="42"/>
        <v>600</v>
      </c>
      <c r="AJ59" s="35">
        <f t="shared" si="42"/>
        <v>600</v>
      </c>
      <c r="AK59" s="35">
        <f t="shared" si="42"/>
        <v>600</v>
      </c>
      <c r="AL59" s="7">
        <f t="shared" si="42"/>
        <v>600</v>
      </c>
    </row>
    <row r="60" spans="1:38">
      <c r="A60" s="84" t="s">
        <v>77</v>
      </c>
      <c r="B60" s="85"/>
      <c r="C60" s="7">
        <f t="shared" ref="C60:AL60" si="43">C25*80</f>
        <v>48000</v>
      </c>
      <c r="D60" s="7">
        <f t="shared" si="43"/>
        <v>50400</v>
      </c>
      <c r="E60" s="7">
        <f t="shared" si="43"/>
        <v>52920</v>
      </c>
      <c r="F60" s="7">
        <f t="shared" si="43"/>
        <v>55566</v>
      </c>
      <c r="G60" s="7">
        <f t="shared" si="43"/>
        <v>58344.3</v>
      </c>
      <c r="H60" s="7">
        <f t="shared" si="43"/>
        <v>61261.514999999999</v>
      </c>
      <c r="I60" s="7">
        <f t="shared" si="43"/>
        <v>64324.590749999996</v>
      </c>
      <c r="J60" s="7">
        <f t="shared" si="43"/>
        <v>67540.820287499999</v>
      </c>
      <c r="K60" s="7">
        <f t="shared" si="43"/>
        <v>70917.861301875004</v>
      </c>
      <c r="L60" s="7">
        <f t="shared" si="43"/>
        <v>74463.754366968758</v>
      </c>
      <c r="M60" s="7">
        <f t="shared" si="43"/>
        <v>78186.942085317191</v>
      </c>
      <c r="N60" s="7">
        <f t="shared" si="43"/>
        <v>82096.28918958304</v>
      </c>
      <c r="O60" s="35">
        <f t="shared" si="43"/>
        <v>86201.103649062192</v>
      </c>
      <c r="P60" s="35">
        <f t="shared" si="43"/>
        <v>90511.15883151532</v>
      </c>
      <c r="Q60" s="35">
        <f t="shared" si="43"/>
        <v>95036.716773091088</v>
      </c>
      <c r="R60" s="35">
        <f t="shared" si="43"/>
        <v>99788.552611745632</v>
      </c>
      <c r="S60" s="35">
        <f t="shared" si="43"/>
        <v>104777.98024233292</v>
      </c>
      <c r="T60" s="35">
        <f t="shared" si="43"/>
        <v>110016.87925444957</v>
      </c>
      <c r="U60" s="35">
        <f t="shared" si="43"/>
        <v>115517.72321717204</v>
      </c>
      <c r="V60" s="35">
        <f t="shared" si="43"/>
        <v>121293.60937803064</v>
      </c>
      <c r="W60" s="35">
        <f t="shared" si="43"/>
        <v>127358.28984693217</v>
      </c>
      <c r="X60" s="35">
        <f t="shared" si="43"/>
        <v>133726.20433927877</v>
      </c>
      <c r="Y60" s="35">
        <f t="shared" si="43"/>
        <v>140412.51455624271</v>
      </c>
      <c r="Z60" s="35">
        <f t="shared" si="43"/>
        <v>147433.14028405485</v>
      </c>
      <c r="AA60" s="35">
        <f t="shared" si="43"/>
        <v>154804.79729825759</v>
      </c>
      <c r="AB60" s="35">
        <f t="shared" si="43"/>
        <v>162545.03716317046</v>
      </c>
      <c r="AC60" s="35">
        <f t="shared" si="43"/>
        <v>170672.28902132896</v>
      </c>
      <c r="AD60" s="35">
        <f t="shared" si="43"/>
        <v>179205.90347239544</v>
      </c>
      <c r="AE60" s="35">
        <f t="shared" si="43"/>
        <v>188166.1986460152</v>
      </c>
      <c r="AF60" s="35">
        <f t="shared" si="43"/>
        <v>197574.50857831596</v>
      </c>
      <c r="AG60" s="35">
        <f t="shared" si="43"/>
        <v>207453.23400723172</v>
      </c>
      <c r="AH60" s="35">
        <f t="shared" si="43"/>
        <v>217825.8957075933</v>
      </c>
      <c r="AI60" s="35">
        <f t="shared" si="43"/>
        <v>228717.19049297299</v>
      </c>
      <c r="AJ60" s="35">
        <f t="shared" si="43"/>
        <v>240153.05001762166</v>
      </c>
      <c r="AK60" s="35">
        <f t="shared" si="43"/>
        <v>252160.70251850272</v>
      </c>
      <c r="AL60" s="35">
        <f t="shared" si="43"/>
        <v>264768.73764442786</v>
      </c>
    </row>
    <row r="61" spans="1:38">
      <c r="A61" s="86" t="s">
        <v>40</v>
      </c>
      <c r="B61" s="86"/>
      <c r="C61" s="41" t="s">
        <v>43</v>
      </c>
      <c r="D61" s="41" t="s">
        <v>43</v>
      </c>
      <c r="E61" s="41" t="s">
        <v>43</v>
      </c>
      <c r="F61" s="41" t="s">
        <v>43</v>
      </c>
      <c r="G61" s="41" t="s">
        <v>43</v>
      </c>
      <c r="H61" s="41" t="s">
        <v>43</v>
      </c>
      <c r="I61" s="41" t="s">
        <v>43</v>
      </c>
      <c r="J61" s="41" t="s">
        <v>43</v>
      </c>
      <c r="K61" s="41" t="s">
        <v>43</v>
      </c>
      <c r="L61" s="41" t="s">
        <v>43</v>
      </c>
      <c r="M61" s="41" t="s">
        <v>43</v>
      </c>
      <c r="N61" s="41" t="s">
        <v>43</v>
      </c>
      <c r="O61" s="41" t="s">
        <v>43</v>
      </c>
      <c r="P61" s="41" t="s">
        <v>43</v>
      </c>
      <c r="Q61" s="41" t="s">
        <v>43</v>
      </c>
      <c r="R61" s="41" t="s">
        <v>43</v>
      </c>
      <c r="S61" s="41" t="s">
        <v>43</v>
      </c>
      <c r="T61" s="41" t="s">
        <v>43</v>
      </c>
      <c r="U61" s="41" t="s">
        <v>43</v>
      </c>
      <c r="V61" s="41" t="s">
        <v>43</v>
      </c>
      <c r="W61" s="41" t="s">
        <v>43</v>
      </c>
      <c r="X61" s="41" t="s">
        <v>43</v>
      </c>
      <c r="Y61" s="41" t="s">
        <v>43</v>
      </c>
      <c r="Z61" s="41" t="s">
        <v>43</v>
      </c>
      <c r="AA61" s="41" t="s">
        <v>43</v>
      </c>
      <c r="AB61" s="41" t="s">
        <v>43</v>
      </c>
      <c r="AC61" s="41" t="s">
        <v>43</v>
      </c>
      <c r="AD61" s="41" t="s">
        <v>43</v>
      </c>
      <c r="AE61" s="41" t="s">
        <v>43</v>
      </c>
      <c r="AF61" s="41" t="s">
        <v>43</v>
      </c>
      <c r="AG61" s="41" t="s">
        <v>43</v>
      </c>
      <c r="AH61" s="41" t="s">
        <v>43</v>
      </c>
      <c r="AI61" s="41" t="s">
        <v>43</v>
      </c>
      <c r="AJ61" s="41" t="s">
        <v>43</v>
      </c>
      <c r="AK61" s="41" t="s">
        <v>43</v>
      </c>
      <c r="AL61" s="41" t="s">
        <v>43</v>
      </c>
    </row>
    <row r="62" spans="1:38">
      <c r="A62" s="83" t="s">
        <v>39</v>
      </c>
      <c r="B62" s="83"/>
      <c r="C62" s="7">
        <v>20000</v>
      </c>
      <c r="D62" s="7">
        <f t="shared" ref="D62:AL64" si="44">C62</f>
        <v>20000</v>
      </c>
      <c r="E62" s="7">
        <f t="shared" si="44"/>
        <v>20000</v>
      </c>
      <c r="F62" s="7">
        <f t="shared" si="44"/>
        <v>20000</v>
      </c>
      <c r="G62" s="7">
        <f t="shared" si="44"/>
        <v>20000</v>
      </c>
      <c r="H62" s="7">
        <f t="shared" si="44"/>
        <v>20000</v>
      </c>
      <c r="I62" s="7">
        <f t="shared" si="44"/>
        <v>20000</v>
      </c>
      <c r="J62" s="7">
        <f t="shared" si="44"/>
        <v>20000</v>
      </c>
      <c r="K62" s="7">
        <f t="shared" si="44"/>
        <v>20000</v>
      </c>
      <c r="L62" s="7">
        <f t="shared" si="44"/>
        <v>20000</v>
      </c>
      <c r="M62" s="7">
        <f t="shared" si="44"/>
        <v>20000</v>
      </c>
      <c r="N62" s="7">
        <f t="shared" si="44"/>
        <v>20000</v>
      </c>
      <c r="O62" s="7">
        <f t="shared" si="44"/>
        <v>20000</v>
      </c>
      <c r="P62" s="7">
        <f t="shared" si="44"/>
        <v>20000</v>
      </c>
      <c r="Q62" s="7">
        <f t="shared" si="44"/>
        <v>20000</v>
      </c>
      <c r="R62" s="7">
        <f t="shared" si="44"/>
        <v>20000</v>
      </c>
      <c r="S62" s="7">
        <f t="shared" si="44"/>
        <v>20000</v>
      </c>
      <c r="T62" s="7">
        <f t="shared" si="44"/>
        <v>20000</v>
      </c>
      <c r="U62" s="7">
        <f t="shared" si="44"/>
        <v>20000</v>
      </c>
      <c r="V62" s="7">
        <f t="shared" si="44"/>
        <v>20000</v>
      </c>
      <c r="W62" s="7">
        <f t="shared" si="44"/>
        <v>20000</v>
      </c>
      <c r="X62" s="7">
        <f t="shared" si="44"/>
        <v>20000</v>
      </c>
      <c r="Y62" s="7">
        <f t="shared" si="44"/>
        <v>20000</v>
      </c>
      <c r="Z62" s="7">
        <f t="shared" si="44"/>
        <v>20000</v>
      </c>
      <c r="AA62" s="7">
        <f t="shared" si="44"/>
        <v>20000</v>
      </c>
      <c r="AB62" s="7">
        <f t="shared" si="44"/>
        <v>20000</v>
      </c>
      <c r="AC62" s="7">
        <f t="shared" si="44"/>
        <v>20000</v>
      </c>
      <c r="AD62" s="7">
        <f t="shared" si="44"/>
        <v>20000</v>
      </c>
      <c r="AE62" s="7">
        <f t="shared" si="44"/>
        <v>20000</v>
      </c>
      <c r="AF62" s="7">
        <f t="shared" si="44"/>
        <v>20000</v>
      </c>
      <c r="AG62" s="7">
        <f t="shared" si="44"/>
        <v>20000</v>
      </c>
      <c r="AH62" s="7">
        <f t="shared" si="44"/>
        <v>20000</v>
      </c>
      <c r="AI62" s="7">
        <f t="shared" si="44"/>
        <v>20000</v>
      </c>
      <c r="AJ62" s="7">
        <f t="shared" si="44"/>
        <v>20000</v>
      </c>
      <c r="AK62" s="7">
        <f t="shared" si="44"/>
        <v>20000</v>
      </c>
      <c r="AL62" s="7">
        <f t="shared" si="44"/>
        <v>20000</v>
      </c>
    </row>
    <row r="63" spans="1:38">
      <c r="A63" s="83" t="s">
        <v>83</v>
      </c>
      <c r="B63" s="83"/>
      <c r="C63" s="43">
        <f t="shared" ref="C63:AL63" si="45">C17*(40.5*1)</f>
        <v>35235</v>
      </c>
      <c r="D63" s="43">
        <f t="shared" si="45"/>
        <v>36996.75</v>
      </c>
      <c r="E63" s="43">
        <f t="shared" si="45"/>
        <v>38846.587500000001</v>
      </c>
      <c r="F63" s="43">
        <f t="shared" si="45"/>
        <v>40788.916875000003</v>
      </c>
      <c r="G63" s="43">
        <f t="shared" si="45"/>
        <v>42828.362718750002</v>
      </c>
      <c r="H63" s="43">
        <f t="shared" si="45"/>
        <v>44969.780854687502</v>
      </c>
      <c r="I63" s="43">
        <f t="shared" si="45"/>
        <v>47218.269897421873</v>
      </c>
      <c r="J63" s="43">
        <f t="shared" si="45"/>
        <v>49579.183392292965</v>
      </c>
      <c r="K63" s="43">
        <f t="shared" si="45"/>
        <v>52058.142561907618</v>
      </c>
      <c r="L63" s="43">
        <f t="shared" si="45"/>
        <v>54661.049690002998</v>
      </c>
      <c r="M63" s="43">
        <f t="shared" si="45"/>
        <v>57394.102174503147</v>
      </c>
      <c r="N63" s="43">
        <f t="shared" si="45"/>
        <v>60263.807283228292</v>
      </c>
      <c r="O63" s="43">
        <f t="shared" si="45"/>
        <v>63276.997647389711</v>
      </c>
      <c r="P63" s="43">
        <f t="shared" si="45"/>
        <v>66440.847529759209</v>
      </c>
      <c r="Q63" s="43">
        <f t="shared" si="45"/>
        <v>69762.889906247176</v>
      </c>
      <c r="R63" s="43">
        <f t="shared" si="45"/>
        <v>73251.034401559533</v>
      </c>
      <c r="S63" s="43">
        <f t="shared" si="45"/>
        <v>76913.586121637505</v>
      </c>
      <c r="T63" s="43">
        <f t="shared" si="45"/>
        <v>80759.26542771938</v>
      </c>
      <c r="U63" s="43">
        <f t="shared" si="45"/>
        <v>84797.228699105355</v>
      </c>
      <c r="V63" s="43">
        <f t="shared" si="45"/>
        <v>89037.090134060621</v>
      </c>
      <c r="W63" s="43">
        <f t="shared" si="45"/>
        <v>93488.944640763642</v>
      </c>
      <c r="X63" s="43">
        <f t="shared" si="45"/>
        <v>98163.391872801833</v>
      </c>
      <c r="Y63" s="43">
        <f t="shared" si="45"/>
        <v>103071.56146644193</v>
      </c>
      <c r="Z63" s="43">
        <f t="shared" si="45"/>
        <v>108225.139539764</v>
      </c>
      <c r="AA63" s="43">
        <f t="shared" si="45"/>
        <v>113636.3965167522</v>
      </c>
      <c r="AB63" s="43">
        <f t="shared" si="45"/>
        <v>119318.21634258982</v>
      </c>
      <c r="AC63" s="43">
        <f t="shared" si="45"/>
        <v>125284.1271597193</v>
      </c>
      <c r="AD63" s="43">
        <f t="shared" si="45"/>
        <v>131548.33351770526</v>
      </c>
      <c r="AE63" s="43">
        <f t="shared" si="45"/>
        <v>138125.75019359053</v>
      </c>
      <c r="AF63" s="43">
        <f t="shared" si="45"/>
        <v>145032.03770327003</v>
      </c>
      <c r="AG63" s="43">
        <f t="shared" si="45"/>
        <v>152283.63958843352</v>
      </c>
      <c r="AH63" s="43">
        <f t="shared" si="45"/>
        <v>159897.82156785522</v>
      </c>
      <c r="AI63" s="43">
        <f t="shared" si="45"/>
        <v>167892.71264624799</v>
      </c>
      <c r="AJ63" s="43">
        <f t="shared" si="45"/>
        <v>176287.34827856036</v>
      </c>
      <c r="AK63" s="43">
        <f t="shared" si="45"/>
        <v>185101.71569248842</v>
      </c>
      <c r="AL63" s="43">
        <f t="shared" si="45"/>
        <v>194356.80147711281</v>
      </c>
    </row>
    <row r="64" spans="1:38">
      <c r="A64" s="83" t="s">
        <v>42</v>
      </c>
      <c r="B64" s="83"/>
      <c r="C64" s="7">
        <v>5000</v>
      </c>
      <c r="D64" s="7">
        <f t="shared" si="44"/>
        <v>5000</v>
      </c>
      <c r="E64" s="7">
        <f t="shared" si="44"/>
        <v>5000</v>
      </c>
      <c r="F64" s="7">
        <f>E64</f>
        <v>5000</v>
      </c>
      <c r="G64" s="7">
        <f t="shared" si="44"/>
        <v>5000</v>
      </c>
      <c r="H64" s="7">
        <f t="shared" si="44"/>
        <v>5000</v>
      </c>
      <c r="I64" s="7">
        <f t="shared" si="44"/>
        <v>5000</v>
      </c>
      <c r="J64" s="7">
        <f t="shared" si="44"/>
        <v>5000</v>
      </c>
      <c r="K64" s="7">
        <f t="shared" si="44"/>
        <v>5000</v>
      </c>
      <c r="L64" s="7">
        <f t="shared" si="44"/>
        <v>5000</v>
      </c>
      <c r="M64" s="7">
        <f t="shared" si="44"/>
        <v>5000</v>
      </c>
      <c r="N64" s="7">
        <f t="shared" si="44"/>
        <v>5000</v>
      </c>
      <c r="O64" s="7">
        <f t="shared" si="44"/>
        <v>5000</v>
      </c>
      <c r="P64" s="7">
        <f t="shared" si="44"/>
        <v>5000</v>
      </c>
      <c r="Q64" s="7">
        <f t="shared" si="44"/>
        <v>5000</v>
      </c>
      <c r="R64" s="7">
        <f t="shared" si="44"/>
        <v>5000</v>
      </c>
      <c r="S64" s="7">
        <f t="shared" si="44"/>
        <v>5000</v>
      </c>
      <c r="T64" s="7">
        <f t="shared" si="44"/>
        <v>5000</v>
      </c>
      <c r="U64" s="7">
        <f t="shared" si="44"/>
        <v>5000</v>
      </c>
      <c r="V64" s="7">
        <f t="shared" si="44"/>
        <v>5000</v>
      </c>
      <c r="W64" s="7">
        <f t="shared" si="44"/>
        <v>5000</v>
      </c>
      <c r="X64" s="7">
        <f t="shared" si="44"/>
        <v>5000</v>
      </c>
      <c r="Y64" s="7">
        <f t="shared" si="44"/>
        <v>5000</v>
      </c>
      <c r="Z64" s="7">
        <f t="shared" si="44"/>
        <v>5000</v>
      </c>
      <c r="AA64" s="7">
        <f t="shared" si="44"/>
        <v>5000</v>
      </c>
      <c r="AB64" s="7">
        <f t="shared" si="44"/>
        <v>5000</v>
      </c>
      <c r="AC64" s="7">
        <f t="shared" si="44"/>
        <v>5000</v>
      </c>
      <c r="AD64" s="7">
        <f t="shared" si="44"/>
        <v>5000</v>
      </c>
      <c r="AE64" s="7">
        <f t="shared" si="44"/>
        <v>5000</v>
      </c>
      <c r="AF64" s="7">
        <f t="shared" si="44"/>
        <v>5000</v>
      </c>
      <c r="AG64" s="7">
        <f t="shared" si="44"/>
        <v>5000</v>
      </c>
      <c r="AH64" s="7">
        <f t="shared" si="44"/>
        <v>5000</v>
      </c>
      <c r="AI64" s="7">
        <f t="shared" si="44"/>
        <v>5000</v>
      </c>
      <c r="AJ64" s="7">
        <f t="shared" si="44"/>
        <v>5000</v>
      </c>
      <c r="AK64" s="7">
        <f t="shared" si="44"/>
        <v>5000</v>
      </c>
      <c r="AL64" s="7">
        <f t="shared" si="44"/>
        <v>5000</v>
      </c>
    </row>
    <row r="65" spans="1:38">
      <c r="A65" s="83" t="s">
        <v>84</v>
      </c>
      <c r="B65" s="83"/>
      <c r="C65" s="35">
        <v>2000</v>
      </c>
      <c r="D65" s="7">
        <f t="shared" ref="D65:AL66" si="46">C65</f>
        <v>2000</v>
      </c>
      <c r="E65" s="7">
        <f t="shared" si="46"/>
        <v>2000</v>
      </c>
      <c r="F65" s="7">
        <f t="shared" si="46"/>
        <v>2000</v>
      </c>
      <c r="G65" s="7">
        <f t="shared" si="46"/>
        <v>2000</v>
      </c>
      <c r="H65" s="7">
        <f t="shared" si="46"/>
        <v>2000</v>
      </c>
      <c r="I65" s="7">
        <f t="shared" si="46"/>
        <v>2000</v>
      </c>
      <c r="J65" s="7">
        <f t="shared" si="46"/>
        <v>2000</v>
      </c>
      <c r="K65" s="7">
        <f t="shared" si="46"/>
        <v>2000</v>
      </c>
      <c r="L65" s="7">
        <f t="shared" si="46"/>
        <v>2000</v>
      </c>
      <c r="M65" s="7">
        <f t="shared" si="46"/>
        <v>2000</v>
      </c>
      <c r="N65" s="7">
        <f t="shared" si="46"/>
        <v>2000</v>
      </c>
      <c r="O65" s="7">
        <f t="shared" si="46"/>
        <v>2000</v>
      </c>
      <c r="P65" s="7">
        <f t="shared" si="46"/>
        <v>2000</v>
      </c>
      <c r="Q65" s="7">
        <f t="shared" si="46"/>
        <v>2000</v>
      </c>
      <c r="R65" s="7">
        <f t="shared" si="46"/>
        <v>2000</v>
      </c>
      <c r="S65" s="7">
        <f t="shared" si="46"/>
        <v>2000</v>
      </c>
      <c r="T65" s="7">
        <f t="shared" si="46"/>
        <v>2000</v>
      </c>
      <c r="U65" s="7">
        <f t="shared" si="46"/>
        <v>2000</v>
      </c>
      <c r="V65" s="7">
        <f t="shared" si="46"/>
        <v>2000</v>
      </c>
      <c r="W65" s="7">
        <f t="shared" si="46"/>
        <v>2000</v>
      </c>
      <c r="X65" s="7">
        <f t="shared" si="46"/>
        <v>2000</v>
      </c>
      <c r="Y65" s="7">
        <f t="shared" si="46"/>
        <v>2000</v>
      </c>
      <c r="Z65" s="7">
        <f t="shared" si="46"/>
        <v>2000</v>
      </c>
      <c r="AA65" s="7">
        <f t="shared" si="46"/>
        <v>2000</v>
      </c>
      <c r="AB65" s="7">
        <f t="shared" si="46"/>
        <v>2000</v>
      </c>
      <c r="AC65" s="7">
        <f t="shared" si="46"/>
        <v>2000</v>
      </c>
      <c r="AD65" s="7">
        <f t="shared" si="46"/>
        <v>2000</v>
      </c>
      <c r="AE65" s="7">
        <f t="shared" si="46"/>
        <v>2000</v>
      </c>
      <c r="AF65" s="7">
        <f t="shared" si="46"/>
        <v>2000</v>
      </c>
      <c r="AG65" s="7">
        <f t="shared" si="46"/>
        <v>2000</v>
      </c>
      <c r="AH65" s="7">
        <f t="shared" si="46"/>
        <v>2000</v>
      </c>
      <c r="AI65" s="7">
        <f t="shared" si="46"/>
        <v>2000</v>
      </c>
      <c r="AJ65" s="7">
        <f t="shared" si="46"/>
        <v>2000</v>
      </c>
      <c r="AK65" s="7">
        <f t="shared" si="46"/>
        <v>2000</v>
      </c>
      <c r="AL65" s="7">
        <f t="shared" si="46"/>
        <v>2000</v>
      </c>
    </row>
    <row r="66" spans="1:38">
      <c r="A66" s="83" t="s">
        <v>95</v>
      </c>
      <c r="B66" s="83"/>
      <c r="C66" s="7">
        <v>8000</v>
      </c>
      <c r="D66" s="7">
        <f t="shared" si="46"/>
        <v>8000</v>
      </c>
      <c r="E66" s="7">
        <f t="shared" si="46"/>
        <v>8000</v>
      </c>
      <c r="F66" s="7">
        <f t="shared" si="46"/>
        <v>8000</v>
      </c>
      <c r="G66" s="7">
        <f t="shared" si="46"/>
        <v>8000</v>
      </c>
      <c r="H66" s="7">
        <f t="shared" si="46"/>
        <v>8000</v>
      </c>
      <c r="I66" s="7">
        <f t="shared" si="46"/>
        <v>8000</v>
      </c>
      <c r="J66" s="7">
        <f t="shared" si="46"/>
        <v>8000</v>
      </c>
      <c r="K66" s="7">
        <f t="shared" si="46"/>
        <v>8000</v>
      </c>
      <c r="L66" s="7">
        <f t="shared" si="46"/>
        <v>8000</v>
      </c>
      <c r="M66" s="7">
        <f t="shared" si="46"/>
        <v>8000</v>
      </c>
      <c r="N66" s="7">
        <f t="shared" si="46"/>
        <v>8000</v>
      </c>
      <c r="O66" s="7">
        <f t="shared" si="46"/>
        <v>8000</v>
      </c>
      <c r="P66" s="7">
        <f t="shared" si="46"/>
        <v>8000</v>
      </c>
      <c r="Q66" s="7">
        <f t="shared" si="46"/>
        <v>8000</v>
      </c>
      <c r="R66" s="7">
        <f t="shared" si="46"/>
        <v>8000</v>
      </c>
      <c r="S66" s="7">
        <f t="shared" si="46"/>
        <v>8000</v>
      </c>
      <c r="T66" s="7">
        <f t="shared" si="46"/>
        <v>8000</v>
      </c>
      <c r="U66" s="7">
        <f t="shared" si="46"/>
        <v>8000</v>
      </c>
      <c r="V66" s="7">
        <f t="shared" si="46"/>
        <v>8000</v>
      </c>
      <c r="W66" s="7">
        <f t="shared" si="46"/>
        <v>8000</v>
      </c>
      <c r="X66" s="7">
        <f t="shared" si="46"/>
        <v>8000</v>
      </c>
      <c r="Y66" s="7">
        <f t="shared" si="46"/>
        <v>8000</v>
      </c>
      <c r="Z66" s="7">
        <f t="shared" si="46"/>
        <v>8000</v>
      </c>
      <c r="AA66" s="7">
        <f t="shared" si="46"/>
        <v>8000</v>
      </c>
      <c r="AB66" s="7">
        <f t="shared" si="46"/>
        <v>8000</v>
      </c>
      <c r="AC66" s="7">
        <f t="shared" si="46"/>
        <v>8000</v>
      </c>
      <c r="AD66" s="7">
        <f t="shared" si="46"/>
        <v>8000</v>
      </c>
      <c r="AE66" s="7">
        <f t="shared" si="46"/>
        <v>8000</v>
      </c>
      <c r="AF66" s="7">
        <f t="shared" si="46"/>
        <v>8000</v>
      </c>
      <c r="AG66" s="7">
        <f t="shared" si="46"/>
        <v>8000</v>
      </c>
      <c r="AH66" s="7">
        <f t="shared" si="46"/>
        <v>8000</v>
      </c>
      <c r="AI66" s="7">
        <f t="shared" si="46"/>
        <v>8000</v>
      </c>
      <c r="AJ66" s="7">
        <f t="shared" si="46"/>
        <v>8000</v>
      </c>
      <c r="AK66" s="7">
        <f t="shared" si="46"/>
        <v>8000</v>
      </c>
      <c r="AL66" s="7">
        <f t="shared" si="46"/>
        <v>8000</v>
      </c>
    </row>
    <row r="68" spans="1:38">
      <c r="A68" s="82"/>
      <c r="B68" s="82"/>
      <c r="C68" s="63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8"/>
    </row>
    <row r="69" spans="1:38">
      <c r="A69" s="81"/>
      <c r="B69" s="81"/>
      <c r="C69" s="65"/>
      <c r="D69" s="65"/>
      <c r="E69" s="65"/>
      <c r="F69" s="65"/>
      <c r="G69" s="65"/>
      <c r="H69" s="66"/>
      <c r="I69" s="65"/>
      <c r="J69" s="65"/>
      <c r="K69" s="65"/>
      <c r="L69" s="65"/>
      <c r="M69" s="65"/>
      <c r="N69" s="67"/>
      <c r="O69" s="65"/>
    </row>
    <row r="70" spans="1:38">
      <c r="A70" s="81"/>
      <c r="B70" s="81"/>
      <c r="C70" s="65"/>
      <c r="D70" s="65"/>
      <c r="E70" s="65"/>
      <c r="F70" s="65"/>
      <c r="G70" s="65"/>
      <c r="H70" s="66"/>
      <c r="I70" s="65"/>
      <c r="J70" s="65"/>
      <c r="K70" s="65"/>
      <c r="L70" s="65"/>
      <c r="M70" s="65"/>
      <c r="N70" s="67"/>
      <c r="O70" s="65"/>
    </row>
    <row r="71" spans="1:38">
      <c r="O71" s="44"/>
    </row>
  </sheetData>
  <mergeCells count="66">
    <mergeCell ref="A35:B35"/>
    <mergeCell ref="A6:B6"/>
    <mergeCell ref="A1:B1"/>
    <mergeCell ref="A2:B2"/>
    <mergeCell ref="A3:B3"/>
    <mergeCell ref="A4:B4"/>
    <mergeCell ref="A5:B5"/>
    <mergeCell ref="A16:B16"/>
    <mergeCell ref="A18:B18"/>
    <mergeCell ref="A19:B19"/>
    <mergeCell ref="A9:B9"/>
    <mergeCell ref="A10:B10"/>
    <mergeCell ref="A13:B13"/>
    <mergeCell ref="A14:B14"/>
    <mergeCell ref="A15:B15"/>
    <mergeCell ref="A20:B20"/>
    <mergeCell ref="A17:B17"/>
    <mergeCell ref="A34:B34"/>
    <mergeCell ref="A22:B22"/>
    <mergeCell ref="A23:B23"/>
    <mergeCell ref="A24:B24"/>
    <mergeCell ref="A28:B28"/>
    <mergeCell ref="A29:B29"/>
    <mergeCell ref="A30:B30"/>
    <mergeCell ref="A31:B31"/>
    <mergeCell ref="A32:B32"/>
    <mergeCell ref="A33:B33"/>
    <mergeCell ref="A21:B21"/>
    <mergeCell ref="A36:B36"/>
    <mergeCell ref="A37:B37"/>
    <mergeCell ref="A38:B38"/>
    <mergeCell ref="A39:B39"/>
    <mergeCell ref="A56:B56"/>
    <mergeCell ref="A40:B40"/>
    <mergeCell ref="A42:B42"/>
    <mergeCell ref="A57:B57"/>
    <mergeCell ref="A58:B58"/>
    <mergeCell ref="A59:B59"/>
    <mergeCell ref="A47:B47"/>
    <mergeCell ref="A43:B43"/>
    <mergeCell ref="A44:B44"/>
    <mergeCell ref="A45:B45"/>
    <mergeCell ref="A46:B46"/>
    <mergeCell ref="A55:B55"/>
    <mergeCell ref="A60:B60"/>
    <mergeCell ref="A61:B61"/>
    <mergeCell ref="A62:B62"/>
    <mergeCell ref="A63:B63"/>
    <mergeCell ref="A7:B7"/>
    <mergeCell ref="A11:B11"/>
    <mergeCell ref="A25:B25"/>
    <mergeCell ref="A26:A27"/>
    <mergeCell ref="A54:B54"/>
    <mergeCell ref="A48:B48"/>
    <mergeCell ref="A49:B49"/>
    <mergeCell ref="A50:B50"/>
    <mergeCell ref="A51:B51"/>
    <mergeCell ref="A52:B52"/>
    <mergeCell ref="A53:B53"/>
    <mergeCell ref="A41:B41"/>
    <mergeCell ref="A69:B69"/>
    <mergeCell ref="A70:B70"/>
    <mergeCell ref="A68:B68"/>
    <mergeCell ref="A64:B64"/>
    <mergeCell ref="A65:B65"/>
    <mergeCell ref="A66:B6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Показатели</vt:lpstr>
      <vt:lpstr>Расходы на открытие</vt:lpstr>
      <vt:lpstr>Расчёт окупаемости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2017-11-09T11:58:11Z</dcterms:modified>
</cp:coreProperties>
</file>