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tops\KARMALIA\БИЗНЕС-ПЛАН\"/>
    </mc:Choice>
  </mc:AlternateContent>
  <xr:revisionPtr revIDLastSave="0" documentId="13_ncr:1_{CC76F420-02FE-4A22-865E-70CE237AF453}" xr6:coauthVersionLast="47" xr6:coauthVersionMax="47" xr10:uidLastSave="{00000000-0000-0000-0000-000000000000}"/>
  <workbookProtection workbookAlgorithmName="SHA-512" workbookHashValue="dbXAdTPprddR6RXQrfmPnkkiJwFDe87rEwxRCjuMo0YQ7IRbspZtmj0LgaCZ4HDNmy+69brXMAhPT6I49M05SQ==" workbookSaltValue="qOzUKFW8Mi4i5GbGXyl5sQ==" workbookSpinCount="100000" lockStructure="1"/>
  <bookViews>
    <workbookView xWindow="-108" yWindow="-108" windowWidth="23256" windowHeight="12456" tabRatio="901" activeTab="1" xr2:uid="{00000000-000D-0000-FFFF-FFFF00000000}"/>
  </bookViews>
  <sheets>
    <sheet name="Финансовая модель" sheetId="1" r:id="rId1"/>
    <sheet name="Финансовые результаты" sheetId="2" r:id="rId2"/>
    <sheet name="Точка безубыточности" sheetId="3" r:id="rId3"/>
    <sheet name="Основные метрики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D7" i="2"/>
  <c r="C9" i="2"/>
  <c r="D9" i="2"/>
  <c r="E9" i="2"/>
  <c r="E6" i="2"/>
  <c r="D6" i="2"/>
  <c r="C6" i="2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G6" i="4"/>
  <c r="H6" i="4" s="1"/>
  <c r="G7" i="4" l="1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C37" i="4"/>
  <c r="B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AB10" i="1"/>
  <c r="L8" i="3" s="1"/>
  <c r="D3" i="3"/>
  <c r="E3" i="3"/>
  <c r="F3" i="3" s="1"/>
  <c r="G3" i="3" s="1"/>
  <c r="H3" i="3" s="1"/>
  <c r="I3" i="3" s="1"/>
  <c r="J3" i="3" s="1"/>
  <c r="K3" i="3" s="1"/>
  <c r="L3" i="3" s="1"/>
  <c r="D14" i="1"/>
  <c r="D20" i="1" s="1"/>
  <c r="E14" i="1"/>
  <c r="E20" i="1" s="1"/>
  <c r="F14" i="1"/>
  <c r="F19" i="1" s="1"/>
  <c r="G14" i="1"/>
  <c r="G19" i="1" s="1"/>
  <c r="H14" i="1"/>
  <c r="H19" i="1" s="1"/>
  <c r="I14" i="1"/>
  <c r="I19" i="1" s="1"/>
  <c r="J14" i="1"/>
  <c r="J21" i="1" s="1"/>
  <c r="K14" i="1"/>
  <c r="K20" i="1" s="1"/>
  <c r="L14" i="1"/>
  <c r="L20" i="1" s="1"/>
  <c r="M14" i="1"/>
  <c r="M19" i="1" s="1"/>
  <c r="N14" i="1"/>
  <c r="N20" i="1" s="1"/>
  <c r="O14" i="1"/>
  <c r="O20" i="1" s="1"/>
  <c r="P14" i="1"/>
  <c r="P20" i="1" s="1"/>
  <c r="Q14" i="1"/>
  <c r="Q19" i="1" s="1"/>
  <c r="R14" i="1"/>
  <c r="R19" i="1" s="1"/>
  <c r="S14" i="1"/>
  <c r="S19" i="1" s="1"/>
  <c r="T14" i="1"/>
  <c r="T20" i="1" s="1"/>
  <c r="U14" i="1"/>
  <c r="U20" i="1" s="1"/>
  <c r="V14" i="1"/>
  <c r="V19" i="1" s="1"/>
  <c r="W14" i="1"/>
  <c r="W19" i="1" s="1"/>
  <c r="X14" i="1"/>
  <c r="X19" i="1" s="1"/>
  <c r="Y14" i="1"/>
  <c r="Y20" i="1" s="1"/>
  <c r="Z14" i="1"/>
  <c r="Z19" i="1" s="1"/>
  <c r="AA14" i="1"/>
  <c r="AA20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E28" i="1"/>
  <c r="E29" i="1"/>
  <c r="F29" i="1" s="1"/>
  <c r="G29" i="1" s="1"/>
  <c r="H29" i="1" s="1"/>
  <c r="I29" i="1" s="1"/>
  <c r="J29" i="1" s="1"/>
  <c r="K29" i="1" s="1"/>
  <c r="L29" i="1" s="1"/>
  <c r="C35" i="1"/>
  <c r="B3" i="2"/>
  <c r="G37" i="4" l="1"/>
  <c r="T15" i="1"/>
  <c r="T13" i="1" s="1"/>
  <c r="T30" i="1" s="1"/>
  <c r="U19" i="1"/>
  <c r="N15" i="1"/>
  <c r="N13" i="1" s="1"/>
  <c r="N30" i="1" s="1"/>
  <c r="L19" i="1"/>
  <c r="L15" i="1"/>
  <c r="L13" i="1" s="1"/>
  <c r="L30" i="1" s="1"/>
  <c r="J15" i="1"/>
  <c r="J13" i="1" s="1"/>
  <c r="J30" i="1" s="1"/>
  <c r="K15" i="1"/>
  <c r="K13" i="1" s="1"/>
  <c r="K30" i="1" s="1"/>
  <c r="K19" i="1"/>
  <c r="D15" i="1"/>
  <c r="D13" i="1" s="1"/>
  <c r="D30" i="1" s="1"/>
  <c r="D24" i="1" s="1"/>
  <c r="E19" i="1"/>
  <c r="E15" i="1"/>
  <c r="E13" i="1" s="1"/>
  <c r="E30" i="1" s="1"/>
  <c r="E24" i="1" s="1"/>
  <c r="F21" i="1"/>
  <c r="E21" i="1"/>
  <c r="F15" i="1"/>
  <c r="F13" i="1" s="1"/>
  <c r="F30" i="1" s="1"/>
  <c r="K8" i="3"/>
  <c r="K9" i="3" s="1"/>
  <c r="L9" i="3"/>
  <c r="J19" i="1"/>
  <c r="K21" i="1"/>
  <c r="N19" i="1"/>
  <c r="P19" i="1"/>
  <c r="Q15" i="1"/>
  <c r="Q13" i="1" s="1"/>
  <c r="Q30" i="1" s="1"/>
  <c r="U15" i="1"/>
  <c r="U13" i="1" s="1"/>
  <c r="U30" i="1" s="1"/>
  <c r="AA15" i="1"/>
  <c r="AA13" i="1" s="1"/>
  <c r="AA30" i="1" s="1"/>
  <c r="AA19" i="1"/>
  <c r="N21" i="1"/>
  <c r="O19" i="1"/>
  <c r="O15" i="1"/>
  <c r="O13" i="1" s="1"/>
  <c r="O30" i="1" s="1"/>
  <c r="P15" i="1"/>
  <c r="P13" i="1" s="1"/>
  <c r="P30" i="1" s="1"/>
  <c r="Q21" i="1"/>
  <c r="R15" i="1"/>
  <c r="R13" i="1" s="1"/>
  <c r="R30" i="1" s="1"/>
  <c r="U21" i="1"/>
  <c r="Y19" i="1"/>
  <c r="X15" i="1"/>
  <c r="X13" i="1" s="1"/>
  <c r="X30" i="1" s="1"/>
  <c r="X21" i="1"/>
  <c r="X20" i="1"/>
  <c r="V21" i="1"/>
  <c r="V20" i="1"/>
  <c r="V15" i="1"/>
  <c r="V13" i="1" s="1"/>
  <c r="V30" i="1" s="1"/>
  <c r="T19" i="1"/>
  <c r="T21" i="1"/>
  <c r="S21" i="1"/>
  <c r="S20" i="1"/>
  <c r="S15" i="1"/>
  <c r="S13" i="1" s="1"/>
  <c r="S30" i="1" s="1"/>
  <c r="Q20" i="1"/>
  <c r="P21" i="1"/>
  <c r="D19" i="1"/>
  <c r="O21" i="1"/>
  <c r="M15" i="1"/>
  <c r="M13" i="1" s="1"/>
  <c r="M30" i="1" s="1"/>
  <c r="M21" i="1"/>
  <c r="M20" i="1"/>
  <c r="L21" i="1"/>
  <c r="J20" i="1"/>
  <c r="Y21" i="1"/>
  <c r="Y15" i="1"/>
  <c r="Y13" i="1" s="1"/>
  <c r="Y30" i="1" s="1"/>
  <c r="Z21" i="1"/>
  <c r="Z15" i="1"/>
  <c r="Z13" i="1" s="1"/>
  <c r="Z30" i="1" s="1"/>
  <c r="Z20" i="1"/>
  <c r="AA21" i="1"/>
  <c r="M29" i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6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H37" i="4"/>
  <c r="D8" i="3"/>
  <c r="D9" i="3" s="1"/>
  <c r="F8" i="3"/>
  <c r="F9" i="3" s="1"/>
  <c r="H8" i="3"/>
  <c r="H9" i="3" s="1"/>
  <c r="J8" i="3"/>
  <c r="J9" i="3" s="1"/>
  <c r="AB27" i="1"/>
  <c r="C8" i="3"/>
  <c r="C9" i="3" s="1"/>
  <c r="E8" i="3"/>
  <c r="E9" i="3" s="1"/>
  <c r="G8" i="3"/>
  <c r="G9" i="3" s="1"/>
  <c r="I8" i="3"/>
  <c r="I9" i="3" s="1"/>
  <c r="W20" i="1"/>
  <c r="W21" i="1"/>
  <c r="W15" i="1"/>
  <c r="W13" i="1" s="1"/>
  <c r="W30" i="1" s="1"/>
  <c r="R21" i="1"/>
  <c r="R20" i="1"/>
  <c r="H15" i="1"/>
  <c r="H13" i="1" s="1"/>
  <c r="H30" i="1" s="1"/>
  <c r="H24" i="1" s="1"/>
  <c r="H21" i="1"/>
  <c r="H20" i="1"/>
  <c r="F20" i="1"/>
  <c r="I21" i="1"/>
  <c r="I20" i="1"/>
  <c r="I15" i="1"/>
  <c r="I13" i="1" s="1"/>
  <c r="G21" i="1"/>
  <c r="G15" i="1"/>
  <c r="G13" i="1" s="1"/>
  <c r="G30" i="1" s="1"/>
  <c r="G20" i="1"/>
  <c r="AB14" i="1"/>
  <c r="AB11" i="1" s="1"/>
  <c r="D21" i="1"/>
  <c r="S25" i="1"/>
  <c r="M24" i="1" l="1"/>
  <c r="P24" i="1"/>
  <c r="F24" i="1"/>
  <c r="J24" i="1"/>
  <c r="F18" i="1"/>
  <c r="F17" i="1" s="1"/>
  <c r="F32" i="1" s="1"/>
  <c r="F33" i="1" s="1"/>
  <c r="M18" i="1"/>
  <c r="M17" i="1" s="1"/>
  <c r="M32" i="1" s="1"/>
  <c r="M33" i="1" s="1"/>
  <c r="L18" i="1"/>
  <c r="L22" i="1" s="1"/>
  <c r="L23" i="1" s="1"/>
  <c r="O18" i="1"/>
  <c r="O22" i="1" s="1"/>
  <c r="O23" i="1" s="1"/>
  <c r="V18" i="1"/>
  <c r="V22" i="1" s="1"/>
  <c r="V23" i="1" s="1"/>
  <c r="O24" i="1"/>
  <c r="K18" i="1"/>
  <c r="K22" i="1" s="1"/>
  <c r="K23" i="1" s="1"/>
  <c r="I18" i="1"/>
  <c r="I22" i="1" s="1"/>
  <c r="I23" i="1" s="1"/>
  <c r="D18" i="1"/>
  <c r="D17" i="1" s="1"/>
  <c r="D32" i="1" s="1"/>
  <c r="D33" i="1" s="1"/>
  <c r="E18" i="1"/>
  <c r="E22" i="1" s="1"/>
  <c r="E23" i="1" s="1"/>
  <c r="T18" i="1"/>
  <c r="T22" i="1" s="1"/>
  <c r="T23" i="1" s="1"/>
  <c r="U18" i="1"/>
  <c r="U22" i="1" s="1"/>
  <c r="U23" i="1" s="1"/>
  <c r="R24" i="1"/>
  <c r="AB28" i="1"/>
  <c r="G24" i="1"/>
  <c r="K24" i="1"/>
  <c r="K17" i="1" s="1"/>
  <c r="K32" i="1" s="1"/>
  <c r="K33" i="1" s="1"/>
  <c r="S18" i="1"/>
  <c r="S22" i="1" s="1"/>
  <c r="S23" i="1" s="1"/>
  <c r="Q24" i="1"/>
  <c r="N18" i="1"/>
  <c r="N22" i="1" s="1"/>
  <c r="N23" i="1" s="1"/>
  <c r="Y18" i="1"/>
  <c r="Y22" i="1" s="1"/>
  <c r="Y23" i="1" s="1"/>
  <c r="AA18" i="1"/>
  <c r="AA22" i="1" s="1"/>
  <c r="AA23" i="1" s="1"/>
  <c r="Q18" i="1"/>
  <c r="Q22" i="1" s="1"/>
  <c r="Q23" i="1" s="1"/>
  <c r="P18" i="1"/>
  <c r="P22" i="1" s="1"/>
  <c r="P23" i="1" s="1"/>
  <c r="J18" i="1"/>
  <c r="J22" i="1" s="1"/>
  <c r="J23" i="1" s="1"/>
  <c r="X18" i="1"/>
  <c r="X22" i="1" s="1"/>
  <c r="X23" i="1" s="1"/>
  <c r="R18" i="1"/>
  <c r="R22" i="1" s="1"/>
  <c r="R23" i="1" s="1"/>
  <c r="H18" i="1"/>
  <c r="H22" i="1" s="1"/>
  <c r="H23" i="1" s="1"/>
  <c r="Z18" i="1"/>
  <c r="Z22" i="1" s="1"/>
  <c r="Z23" i="1" s="1"/>
  <c r="AB19" i="1"/>
  <c r="W18" i="1"/>
  <c r="W22" i="1" s="1"/>
  <c r="W23" i="1" s="1"/>
  <c r="L24" i="1"/>
  <c r="N24" i="1"/>
  <c r="AB29" i="1"/>
  <c r="AB21" i="1"/>
  <c r="D4" i="2"/>
  <c r="AB15" i="1"/>
  <c r="I30" i="1"/>
  <c r="I24" i="1" s="1"/>
  <c r="C4" i="2"/>
  <c r="AB13" i="1"/>
  <c r="AB20" i="1"/>
  <c r="G18" i="1"/>
  <c r="S24" i="1"/>
  <c r="T25" i="1"/>
  <c r="L17" i="1" l="1"/>
  <c r="L32" i="1" s="1"/>
  <c r="L33" i="1" s="1"/>
  <c r="M22" i="1"/>
  <c r="M23" i="1" s="1"/>
  <c r="F22" i="1"/>
  <c r="F23" i="1" s="1"/>
  <c r="O17" i="1"/>
  <c r="O32" i="1" s="1"/>
  <c r="O33" i="1" s="1"/>
  <c r="P17" i="1"/>
  <c r="P32" i="1" s="1"/>
  <c r="P33" i="1" s="1"/>
  <c r="D22" i="1"/>
  <c r="D23" i="1" s="1"/>
  <c r="E17" i="1"/>
  <c r="E32" i="1" s="1"/>
  <c r="E33" i="1" s="1"/>
  <c r="R17" i="1"/>
  <c r="R32" i="1" s="1"/>
  <c r="R33" i="1" s="1"/>
  <c r="I17" i="1"/>
  <c r="I32" i="1" s="1"/>
  <c r="I33" i="1" s="1"/>
  <c r="N17" i="1"/>
  <c r="N32" i="1" s="1"/>
  <c r="N33" i="1" s="1"/>
  <c r="H17" i="1"/>
  <c r="H32" i="1" s="1"/>
  <c r="H33" i="1" s="1"/>
  <c r="Q17" i="1"/>
  <c r="Q32" i="1" s="1"/>
  <c r="Q33" i="1" s="1"/>
  <c r="J17" i="1"/>
  <c r="J32" i="1" s="1"/>
  <c r="J33" i="1" s="1"/>
  <c r="D35" i="1"/>
  <c r="E4" i="2"/>
  <c r="L4" i="3" s="1"/>
  <c r="G4" i="3" s="1"/>
  <c r="AB30" i="1"/>
  <c r="G17" i="1"/>
  <c r="G22" i="1"/>
  <c r="G23" i="1" s="1"/>
  <c r="AB18" i="1"/>
  <c r="L6" i="3" s="1"/>
  <c r="G6" i="3" s="1"/>
  <c r="S17" i="1"/>
  <c r="T24" i="1"/>
  <c r="T17" i="1" s="1"/>
  <c r="T32" i="1" s="1"/>
  <c r="T33" i="1" s="1"/>
  <c r="U25" i="1"/>
  <c r="E35" i="1" l="1"/>
  <c r="F35" i="1" s="1"/>
  <c r="D36" i="1"/>
  <c r="I4" i="3"/>
  <c r="K4" i="3"/>
  <c r="J4" i="3"/>
  <c r="H4" i="3"/>
  <c r="D4" i="3"/>
  <c r="C4" i="3"/>
  <c r="F4" i="3"/>
  <c r="E4" i="3"/>
  <c r="B4" i="3"/>
  <c r="C6" i="3"/>
  <c r="F6" i="3"/>
  <c r="J6" i="3"/>
  <c r="K6" i="3"/>
  <c r="E6" i="3"/>
  <c r="H6" i="3"/>
  <c r="I6" i="3"/>
  <c r="D6" i="3"/>
  <c r="AB22" i="1"/>
  <c r="AB23" i="1" s="1"/>
  <c r="G32" i="1"/>
  <c r="G33" i="1" s="1"/>
  <c r="C5" i="2"/>
  <c r="C7" i="2" s="1"/>
  <c r="V25" i="1"/>
  <c r="U24" i="1"/>
  <c r="U17" i="1" s="1"/>
  <c r="U32" i="1" s="1"/>
  <c r="U33" i="1" s="1"/>
  <c r="S32" i="1"/>
  <c r="S33" i="1" s="1"/>
  <c r="E36" i="1" l="1"/>
  <c r="F36" i="1"/>
  <c r="G35" i="1"/>
  <c r="V24" i="1"/>
  <c r="V17" i="1" s="1"/>
  <c r="V32" i="1" s="1"/>
  <c r="V33" i="1" s="1"/>
  <c r="W25" i="1"/>
  <c r="H35" i="1" l="1"/>
  <c r="G36" i="1"/>
  <c r="W24" i="1"/>
  <c r="X25" i="1"/>
  <c r="I35" i="1" l="1"/>
  <c r="H36" i="1"/>
  <c r="Y25" i="1"/>
  <c r="X24" i="1"/>
  <c r="X17" i="1" s="1"/>
  <c r="X32" i="1" s="1"/>
  <c r="X33" i="1" s="1"/>
  <c r="W17" i="1"/>
  <c r="J35" i="1" l="1"/>
  <c r="I36" i="1"/>
  <c r="Z25" i="1"/>
  <c r="Y24" i="1"/>
  <c r="Y17" i="1" s="1"/>
  <c r="Y32" i="1" s="1"/>
  <c r="Y33" i="1" s="1"/>
  <c r="W32" i="1"/>
  <c r="W33" i="1" s="1"/>
  <c r="J36" i="1" l="1"/>
  <c r="K35" i="1"/>
  <c r="Z24" i="1"/>
  <c r="Z17" i="1" s="1"/>
  <c r="AA25" i="1"/>
  <c r="L35" i="1" l="1"/>
  <c r="K36" i="1"/>
  <c r="Z32" i="1"/>
  <c r="Z33" i="1" s="1"/>
  <c r="AA24" i="1"/>
  <c r="AA17" i="1" s="1"/>
  <c r="AA32" i="1" s="1"/>
  <c r="AA33" i="1" s="1"/>
  <c r="M35" i="1" l="1"/>
  <c r="L36" i="1"/>
  <c r="D5" i="2"/>
  <c r="N35" i="1" l="1"/>
  <c r="M36" i="1"/>
  <c r="N36" i="1" l="1"/>
  <c r="O35" i="1"/>
  <c r="O36" i="1" l="1"/>
  <c r="P35" i="1"/>
  <c r="P36" i="1" l="1"/>
  <c r="Q35" i="1"/>
  <c r="R35" i="1" l="1"/>
  <c r="Q36" i="1"/>
  <c r="S35" i="1" l="1"/>
  <c r="R36" i="1"/>
  <c r="T35" i="1" l="1"/>
  <c r="S36" i="1"/>
  <c r="T36" i="1" l="1"/>
  <c r="U35" i="1"/>
  <c r="V35" i="1" l="1"/>
  <c r="U36" i="1"/>
  <c r="W35" i="1" l="1"/>
  <c r="V36" i="1"/>
  <c r="X35" i="1" l="1"/>
  <c r="W36" i="1"/>
  <c r="AB25" i="1"/>
  <c r="X36" i="1" l="1"/>
  <c r="Y35" i="1"/>
  <c r="AB24" i="1"/>
  <c r="B5" i="3" s="1"/>
  <c r="Z35" i="1" l="1"/>
  <c r="Y36" i="1"/>
  <c r="B7" i="3"/>
  <c r="C5" i="3"/>
  <c r="AB17" i="1"/>
  <c r="AB32" i="1" s="1"/>
  <c r="AB33" i="1" s="1"/>
  <c r="AA35" i="1" l="1"/>
  <c r="Z36" i="1"/>
  <c r="D5" i="3"/>
  <c r="C7" i="3"/>
  <c r="E5" i="2"/>
  <c r="AA36" i="1" l="1"/>
  <c r="E5" i="3"/>
  <c r="D7" i="3"/>
  <c r="E7" i="2"/>
  <c r="L7" i="3"/>
  <c r="F5" i="3" l="1"/>
  <c r="E7" i="3"/>
  <c r="G5" i="3" l="1"/>
  <c r="F7" i="3"/>
  <c r="H5" i="3" l="1"/>
  <c r="G7" i="3"/>
  <c r="H7" i="3" l="1"/>
  <c r="I5" i="3"/>
  <c r="J5" i="3" l="1"/>
  <c r="I7" i="3"/>
  <c r="K5" i="3" l="1"/>
  <c r="J7" i="3"/>
  <c r="L5" i="3" l="1"/>
  <c r="K7" i="3"/>
</calcChain>
</file>

<file path=xl/sharedStrings.xml><?xml version="1.0" encoding="utf-8"?>
<sst xmlns="http://schemas.openxmlformats.org/spreadsheetml/2006/main" count="95" uniqueCount="59">
  <si>
    <t>Продажи</t>
  </si>
  <si>
    <t>Количество продаж</t>
  </si>
  <si>
    <t>Средний чек</t>
  </si>
  <si>
    <t>Доходы</t>
  </si>
  <si>
    <t>Расходы</t>
  </si>
  <si>
    <t>Переменные расходы</t>
  </si>
  <si>
    <t>Постоянные расходы</t>
  </si>
  <si>
    <t>Административные расходы</t>
  </si>
  <si>
    <t>Бухгалтерия</t>
  </si>
  <si>
    <t>Прибыль нарастающий итог</t>
  </si>
  <si>
    <t>1 год</t>
  </si>
  <si>
    <t>2 год</t>
  </si>
  <si>
    <t>Итого</t>
  </si>
  <si>
    <t>Старт</t>
  </si>
  <si>
    <t>ROI</t>
  </si>
  <si>
    <t>Окупаемость, мес.</t>
  </si>
  <si>
    <t>Маржинальный доход</t>
  </si>
  <si>
    <t>Объем продаж</t>
  </si>
  <si>
    <t>Валовые расходы</t>
  </si>
  <si>
    <t>В месяц</t>
  </si>
  <si>
    <t>Дата</t>
  </si>
  <si>
    <t>Заявки</t>
  </si>
  <si>
    <t>ИТОГО</t>
  </si>
  <si>
    <t>Инструкция</t>
  </si>
  <si>
    <t>Средний чек (руб.) = сумма всех совершенных клиентами покупок за определенный период времени /количество чеков за тот же период</t>
  </si>
  <si>
    <t xml:space="preserve"> </t>
  </si>
  <si>
    <t>ТОЧКА БЕЗУБЫТОЧНОСТИ</t>
  </si>
  <si>
    <t>Аренда помещений</t>
  </si>
  <si>
    <t>Маркетинг</t>
  </si>
  <si>
    <t>Маржинальный доход, %</t>
  </si>
  <si>
    <t>Чистая прибыль</t>
  </si>
  <si>
    <t>Основные продукты</t>
  </si>
  <si>
    <t>Прибыль инвесторов</t>
  </si>
  <si>
    <t>Команда</t>
  </si>
  <si>
    <t>Софт</t>
  </si>
  <si>
    <t xml:space="preserve">Средний чек </t>
  </si>
  <si>
    <t>Прибыль за день (руб) = Выручка х Средняя Маржа</t>
  </si>
  <si>
    <t>Выручка за день (руб.) = Количество продаж за день х Средний чек</t>
  </si>
  <si>
    <t>Средняя маржа (%) = (Выручка – Себестоимость) / Выручка х 100</t>
  </si>
  <si>
    <t>Конверсия из заявки в продажу (%) = Количество продаж / количество заявок х 100%</t>
  </si>
  <si>
    <t>Конверсия из заявки в продажу</t>
  </si>
  <si>
    <t>Средняя маржа</t>
  </si>
  <si>
    <t>Прибыль 
за день</t>
  </si>
  <si>
    <t>Выручка
за день</t>
  </si>
  <si>
    <t>Точка безубыточности — объем производства и реализации продукции, при котором расходы будут компенсированы доходами, а при производстве и реализации каждой последующей единицы продукции предприятие начинает получать прибыль. Иными словами, точка безубыточности определяет порог прибыльности и означает уровень цены, объема продаж и себестоимости продукта, при которых все издержки компании будут равны выручке от реализации (т.е. прибыль = 0). Точка безубыточности предприятия является контрольной точкой для разработки стратегии ценообразования, установления цены на товар и значений максимальных скидок.</t>
  </si>
  <si>
    <t>Рентабельность</t>
  </si>
  <si>
    <t>Итоги</t>
  </si>
  <si>
    <t>ОСНОВНЫЕ МЕТРИКИ</t>
  </si>
  <si>
    <t>ВРЕМЯ, мес.</t>
  </si>
  <si>
    <t>ТИРАЖ</t>
  </si>
  <si>
    <t>МАРКЕТИНГ</t>
  </si>
  <si>
    <t>ИНВЕСТИЦИИ, руб.</t>
  </si>
  <si>
    <t>Инвестиции</t>
  </si>
  <si>
    <t>ФИНАНСОВАЯ МОДЕЛЬ ООО "КАРМАЛИЯ"</t>
  </si>
  <si>
    <t>ОФИС И КОМАНДА</t>
  </si>
  <si>
    <t>ЛОГИСТИКА И СКЛАД</t>
  </si>
  <si>
    <t>Налоги и отчисления</t>
  </si>
  <si>
    <t>Дполнительне продукты</t>
  </si>
  <si>
    <t>Реинвест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</si>
</sst>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_ ;\-#,##0\ "/>
    <numFmt numFmtId="166" formatCode="_-* #,##0.00_р_._-;\-* #,##0.00_р_._-;_-* &quot;-&quot;??_р_._-;_-@_-"/>
    <numFmt numFmtId="167" formatCode="dd/mm/yy;@"/>
  </numFmts>
  <fonts count="29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22"/>
      <color theme="0"/>
      <name val="Montserrat Alternates"/>
      <charset val="204"/>
    </font>
    <font>
      <b/>
      <sz val="22"/>
      <color rgb="FFFF0000"/>
      <name val="Montserrat Alternates"/>
      <charset val="204"/>
    </font>
    <font>
      <b/>
      <sz val="22"/>
      <color theme="1"/>
      <name val="Montserrat Alternates"/>
      <charset val="204"/>
    </font>
    <font>
      <sz val="11"/>
      <color theme="1"/>
      <name val="Montserrat Alternates"/>
      <charset val="204"/>
    </font>
    <font>
      <b/>
      <sz val="11"/>
      <color theme="0"/>
      <name val="Montserrat Alternates"/>
      <charset val="204"/>
    </font>
    <font>
      <b/>
      <sz val="11"/>
      <color theme="1"/>
      <name val="Montserrat Alternates"/>
      <charset val="204"/>
    </font>
    <font>
      <b/>
      <sz val="14"/>
      <color theme="0"/>
      <name val="Montserrat Alternates"/>
      <charset val="204"/>
    </font>
    <font>
      <b/>
      <sz val="14"/>
      <color theme="1"/>
      <name val="Montserrat Alternates"/>
      <charset val="204"/>
    </font>
    <font>
      <b/>
      <u/>
      <sz val="14"/>
      <color theme="10"/>
      <name val="Montserrat Alternates"/>
      <charset val="204"/>
    </font>
    <font>
      <b/>
      <sz val="16"/>
      <color theme="0"/>
      <name val="Montserrat Alternates"/>
      <charset val="204"/>
    </font>
    <font>
      <sz val="10"/>
      <color theme="1"/>
      <name val="Montserrat Alternates"/>
      <charset val="204"/>
    </font>
    <font>
      <b/>
      <sz val="12"/>
      <color theme="0"/>
      <name val="Montserrat Alternates"/>
      <charset val="204"/>
    </font>
    <font>
      <b/>
      <sz val="9"/>
      <color theme="0"/>
      <name val="Montserrat Alternates"/>
      <charset val="204"/>
    </font>
    <font>
      <sz val="9"/>
      <color theme="1"/>
      <name val="Montserrat Alternates"/>
      <charset val="204"/>
    </font>
    <font>
      <sz val="11"/>
      <color theme="0"/>
      <name val="Montserrat Alternates"/>
      <charset val="204"/>
    </font>
    <font>
      <b/>
      <sz val="11"/>
      <color rgb="FF000000"/>
      <name val="Montserrat Alternates"/>
      <charset val="204"/>
    </font>
    <font>
      <b/>
      <sz val="11"/>
      <name val="Montserrat Alternates"/>
      <charset val="204"/>
    </font>
    <font>
      <sz val="11"/>
      <name val="Montserrat Alternates"/>
      <charset val="204"/>
    </font>
    <font>
      <sz val="22"/>
      <color theme="0"/>
      <name val="Montserrat Alternates"/>
      <charset val="204"/>
    </font>
    <font>
      <sz val="10"/>
      <color theme="0"/>
      <name val="Montserrat Alternates"/>
      <charset val="204"/>
    </font>
    <font>
      <sz val="12"/>
      <color theme="1"/>
      <name val="Montserrat Alternates"/>
      <charset val="204"/>
    </font>
    <font>
      <b/>
      <sz val="10"/>
      <color theme="0"/>
      <name val="Montserrat Alternates"/>
      <charset val="204"/>
    </font>
    <font>
      <sz val="14"/>
      <color theme="1"/>
      <name val="Montserrat Alternates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rgb="FF000000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8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7" borderId="29" xfId="0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7" borderId="33" xfId="0" applyFont="1" applyFill="1" applyBorder="1" applyAlignment="1">
      <alignment horizontal="left" vertical="center"/>
    </xf>
    <xf numFmtId="3" fontId="10" fillId="7" borderId="33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3" fontId="10" fillId="4" borderId="34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3" fontId="10" fillId="4" borderId="35" xfId="0" applyNumberFormat="1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3" fontId="10" fillId="4" borderId="36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7" borderId="4" xfId="0" applyNumberFormat="1" applyFont="1" applyFill="1" applyBorder="1" applyAlignment="1">
      <alignment horizontal="left" vertical="center"/>
    </xf>
    <xf numFmtId="3" fontId="10" fillId="7" borderId="7" xfId="0" applyNumberFormat="1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right" vertical="center"/>
    </xf>
    <xf numFmtId="0" fontId="9" fillId="5" borderId="0" xfId="0" applyFont="1" applyFill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3" fontId="10" fillId="4" borderId="4" xfId="0" applyNumberFormat="1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right" vertical="center"/>
    </xf>
    <xf numFmtId="0" fontId="11" fillId="6" borderId="0" xfId="0" applyFont="1" applyFill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center"/>
    </xf>
    <xf numFmtId="3" fontId="9" fillId="2" borderId="7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9" fontId="11" fillId="7" borderId="4" xfId="0" applyNumberFormat="1" applyFont="1" applyFill="1" applyBorder="1" applyAlignment="1">
      <alignment horizontal="left" vertical="center"/>
    </xf>
    <xf numFmtId="3" fontId="10" fillId="4" borderId="7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164" fontId="9" fillId="0" borderId="4" xfId="1" applyNumberFormat="1" applyFont="1" applyBorder="1" applyAlignment="1">
      <alignment horizontal="left" vertical="center"/>
    </xf>
    <xf numFmtId="164" fontId="9" fillId="2" borderId="7" xfId="1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right" vertical="center"/>
    </xf>
    <xf numFmtId="164" fontId="9" fillId="0" borderId="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2" fillId="4" borderId="30" xfId="0" applyFont="1" applyFill="1" applyBorder="1" applyAlignment="1">
      <alignment vertical="center" readingOrder="1"/>
    </xf>
    <xf numFmtId="0" fontId="12" fillId="4" borderId="31" xfId="0" applyFont="1" applyFill="1" applyBorder="1" applyAlignment="1">
      <alignment horizontal="left" vertical="top" readingOrder="1"/>
    </xf>
    <xf numFmtId="0" fontId="12" fillId="4" borderId="18" xfId="0" applyFont="1" applyFill="1" applyBorder="1" applyAlignment="1">
      <alignment vertical="top" readingOrder="1"/>
    </xf>
    <xf numFmtId="0" fontId="12" fillId="4" borderId="19" xfId="0" applyFont="1" applyFill="1" applyBorder="1" applyAlignment="1">
      <alignment vertical="top" readingOrder="1"/>
    </xf>
    <xf numFmtId="0" fontId="13" fillId="0" borderId="0" xfId="0" applyFont="1"/>
    <xf numFmtId="0" fontId="13" fillId="7" borderId="39" xfId="0" applyFont="1" applyFill="1" applyBorder="1"/>
    <xf numFmtId="0" fontId="13" fillId="7" borderId="4" xfId="0" applyFont="1" applyFill="1" applyBorder="1" applyAlignment="1">
      <alignment horizontal="right" vertical="center"/>
    </xf>
    <xf numFmtId="0" fontId="13" fillId="7" borderId="21" xfId="0" applyFont="1" applyFill="1" applyBorder="1" applyAlignment="1">
      <alignment horizontal="right" vertical="center"/>
    </xf>
    <xf numFmtId="0" fontId="12" fillId="4" borderId="3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4" borderId="40" xfId="0" applyFont="1" applyFill="1" applyBorder="1" applyAlignment="1">
      <alignment vertical="center"/>
    </xf>
    <xf numFmtId="0" fontId="14" fillId="0" borderId="0" xfId="2" applyFont="1"/>
    <xf numFmtId="0" fontId="13" fillId="0" borderId="0" xfId="0" applyFont="1" applyAlignment="1">
      <alignment horizontal="left" vertical="center"/>
    </xf>
    <xf numFmtId="0" fontId="16" fillId="2" borderId="0" xfId="0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top"/>
    </xf>
    <xf numFmtId="0" fontId="9" fillId="2" borderId="4" xfId="17" applyFont="1" applyFill="1" applyBorder="1"/>
    <xf numFmtId="9" fontId="20" fillId="4" borderId="14" xfId="1" applyFont="1" applyFill="1" applyBorder="1" applyAlignment="1">
      <alignment vertical="center" wrapText="1"/>
    </xf>
    <xf numFmtId="3" fontId="9" fillId="2" borderId="4" xfId="0" applyNumberFormat="1" applyFont="1" applyFill="1" applyBorder="1"/>
    <xf numFmtId="9" fontId="9" fillId="2" borderId="4" xfId="1" applyFont="1" applyFill="1" applyBorder="1"/>
    <xf numFmtId="0" fontId="9" fillId="2" borderId="0" xfId="0" applyFont="1" applyFill="1"/>
    <xf numFmtId="3" fontId="9" fillId="2" borderId="4" xfId="17" applyNumberFormat="1" applyFont="1" applyFill="1" applyBorder="1"/>
    <xf numFmtId="0" fontId="9" fillId="2" borderId="4" xfId="0" applyFont="1" applyFill="1" applyBorder="1"/>
    <xf numFmtId="0" fontId="21" fillId="7" borderId="27" xfId="0" applyFont="1" applyFill="1" applyBorder="1" applyAlignment="1">
      <alignment horizontal="right" vertical="center" wrapText="1" readingOrder="1"/>
    </xf>
    <xf numFmtId="0" fontId="11" fillId="7" borderId="28" xfId="0" applyFont="1" applyFill="1" applyBorder="1" applyAlignment="1">
      <alignment vertical="center"/>
    </xf>
    <xf numFmtId="0" fontId="10" fillId="4" borderId="38" xfId="0" applyFont="1" applyFill="1" applyBorder="1" applyAlignment="1">
      <alignment horizontal="center" vertical="center"/>
    </xf>
    <xf numFmtId="3" fontId="10" fillId="4" borderId="38" xfId="0" applyNumberFormat="1" applyFont="1" applyFill="1" applyBorder="1" applyAlignment="1">
      <alignment vertical="center"/>
    </xf>
    <xf numFmtId="9" fontId="10" fillId="4" borderId="28" xfId="1" applyFont="1" applyFill="1" applyBorder="1" applyAlignment="1">
      <alignment vertical="center"/>
    </xf>
    <xf numFmtId="3" fontId="22" fillId="7" borderId="28" xfId="0" applyNumberFormat="1" applyFont="1" applyFill="1" applyBorder="1" applyAlignment="1">
      <alignment vertical="center" wrapText="1"/>
    </xf>
    <xf numFmtId="3" fontId="22" fillId="7" borderId="29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167" fontId="20" fillId="8" borderId="4" xfId="0" applyNumberFormat="1" applyFont="1" applyFill="1" applyBorder="1" applyAlignment="1">
      <alignment horizontal="right"/>
    </xf>
    <xf numFmtId="3" fontId="20" fillId="4" borderId="4" xfId="0" applyNumberFormat="1" applyFont="1" applyFill="1" applyBorder="1" applyAlignment="1">
      <alignment vertical="center" wrapText="1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27" fillId="4" borderId="4" xfId="0" applyFont="1" applyFill="1" applyBorder="1"/>
    <xf numFmtId="9" fontId="27" fillId="4" borderId="4" xfId="0" applyNumberFormat="1" applyFont="1" applyFill="1" applyBorder="1" applyAlignment="1">
      <alignment horizontal="center"/>
    </xf>
    <xf numFmtId="165" fontId="16" fillId="2" borderId="4" xfId="0" applyNumberFormat="1" applyFont="1" applyFill="1" applyBorder="1"/>
    <xf numFmtId="3" fontId="28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3" fontId="28" fillId="0" borderId="21" xfId="0" applyNumberFormat="1" applyFont="1" applyBorder="1" applyAlignment="1">
      <alignment horizontal="right" vertical="center"/>
    </xf>
    <xf numFmtId="164" fontId="28" fillId="0" borderId="4" xfId="1" applyNumberFormat="1" applyFont="1" applyBorder="1" applyAlignment="1">
      <alignment horizontal="right" vertical="center"/>
    </xf>
    <xf numFmtId="164" fontId="28" fillId="0" borderId="21" xfId="1" applyNumberFormat="1" applyFont="1" applyBorder="1" applyAlignment="1">
      <alignment horizontal="right" vertical="center"/>
    </xf>
    <xf numFmtId="0" fontId="28" fillId="0" borderId="41" xfId="0" applyFont="1" applyBorder="1" applyAlignment="1">
      <alignment horizontal="left" vertical="center"/>
    </xf>
    <xf numFmtId="164" fontId="28" fillId="0" borderId="41" xfId="1" applyNumberFormat="1" applyFont="1" applyBorder="1" applyAlignment="1">
      <alignment horizontal="right" vertical="center"/>
    </xf>
    <xf numFmtId="164" fontId="28" fillId="0" borderId="42" xfId="1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10" fillId="4" borderId="17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33" xfId="0" applyFont="1" applyFill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3" fontId="11" fillId="4" borderId="9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3" fontId="9" fillId="4" borderId="9" xfId="0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 vertical="center"/>
    </xf>
    <xf numFmtId="3" fontId="9" fillId="4" borderId="12" xfId="0" applyNumberFormat="1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23" fillId="8" borderId="6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left" vertical="top" wrapText="1" readingOrder="1"/>
    </xf>
    <xf numFmtId="0" fontId="18" fillId="4" borderId="12" xfId="0" applyFont="1" applyFill="1" applyBorder="1" applyAlignment="1">
      <alignment horizontal="left" vertical="top" wrapText="1" readingOrder="1"/>
    </xf>
    <xf numFmtId="0" fontId="10" fillId="4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28">
    <cellStyle name="Гиперссылка" xfId="2" builtinId="8"/>
    <cellStyle name="Обычный" xfId="0" builtinId="0"/>
    <cellStyle name="Обычный 2" xfId="17" xr:uid="{00000000-0005-0000-0000-000002000000}"/>
    <cellStyle name="Обычный 2 2" xfId="14" xr:uid="{00000000-0005-0000-0000-000003000000}"/>
    <cellStyle name="Обычный 2 3" xfId="25" xr:uid="{00000000-0005-0000-0000-000004000000}"/>
    <cellStyle name="Обычный 2 4" xfId="21" xr:uid="{00000000-0005-0000-0000-000005000000}"/>
    <cellStyle name="Обычный 2 5" xfId="18" xr:uid="{00000000-0005-0000-0000-000006000000}"/>
    <cellStyle name="Обычный 3" xfId="19" xr:uid="{00000000-0005-0000-0000-000007000000}"/>
    <cellStyle name="Обычный 3 2" xfId="15" xr:uid="{00000000-0005-0000-0000-000008000000}"/>
    <cellStyle name="Обычный 3 2 2" xfId="26" xr:uid="{00000000-0005-0000-0000-000009000000}"/>
    <cellStyle name="Обычный 3 3" xfId="23" xr:uid="{00000000-0005-0000-0000-00000A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6" builtinId="9" hidden="1"/>
    <cellStyle name="Процентный" xfId="1" builtinId="5"/>
    <cellStyle name="Процентный 2" xfId="27" xr:uid="{00000000-0005-0000-0000-000018000000}"/>
    <cellStyle name="Процентный 3" xfId="24" xr:uid="{00000000-0005-0000-0000-000019000000}"/>
    <cellStyle name="Процентный 4" xfId="20" xr:uid="{00000000-0005-0000-0000-00001A000000}"/>
    <cellStyle name="Финансовый 2" xfId="22" xr:uid="{00000000-0005-0000-0000-00001B000000}"/>
  </cellStyles>
  <dxfs count="2">
    <dxf>
      <font>
        <b val="0"/>
        <i val="0"/>
        <color rgb="FF0000FF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'Точка безубыточности'!$A$4</c:f>
              <c:strCache>
                <c:ptCount val="1"/>
                <c:pt idx="0">
                  <c:v>Доходы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>
                  <a:alpha val="99000"/>
                </a:srgbClr>
              </a:solidFill>
              <a:ln>
                <a:solidFill>
                  <a:srgbClr val="FF0000"/>
                </a:solidFill>
              </a:ln>
            </c:spPr>
          </c:marker>
          <c:dPt>
            <c:idx val="10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1BC7-411A-8D5D-9D3CD5B5B980}"/>
              </c:ext>
            </c:extLst>
          </c:dPt>
          <c:cat>
            <c:numLit>
              <c:formatCode>General</c:formatCode>
              <c:ptCount val="11"/>
              <c:pt idx="0">
                <c:v>0</c:v>
              </c:pt>
              <c:pt idx="1">
                <c:v>0.1</c:v>
              </c:pt>
              <c:pt idx="2">
                <c:v>0.2</c:v>
              </c:pt>
              <c:pt idx="3">
                <c:v>0.3</c:v>
              </c:pt>
              <c:pt idx="4">
                <c:v>0.4</c:v>
              </c:pt>
              <c:pt idx="5">
                <c:v>0.5</c:v>
              </c:pt>
              <c:pt idx="6">
                <c:v>0.6</c:v>
              </c:pt>
              <c:pt idx="7">
                <c:v>0.7</c:v>
              </c:pt>
              <c:pt idx="8">
                <c:v>0.8</c:v>
              </c:pt>
              <c:pt idx="9">
                <c:v>0.9</c:v>
              </c:pt>
              <c:pt idx="10">
                <c:v>1</c:v>
              </c:pt>
            </c:numLit>
          </c:cat>
          <c:val>
            <c:numRef>
              <c:f>'Точка безубыточности'!$B$4:$L$4</c:f>
              <c:numCache>
                <c:formatCode>#\ ##0_ ;\-#\ ##0\ </c:formatCode>
                <c:ptCount val="11"/>
                <c:pt idx="0">
                  <c:v>0</c:v>
                </c:pt>
                <c:pt idx="1">
                  <c:v>35496450</c:v>
                </c:pt>
                <c:pt idx="2">
                  <c:v>70992900</c:v>
                </c:pt>
                <c:pt idx="3">
                  <c:v>106489350.00000001</c:v>
                </c:pt>
                <c:pt idx="4">
                  <c:v>141985800</c:v>
                </c:pt>
                <c:pt idx="5">
                  <c:v>177482250</c:v>
                </c:pt>
                <c:pt idx="6">
                  <c:v>212978700</c:v>
                </c:pt>
                <c:pt idx="7">
                  <c:v>248475149.99999997</c:v>
                </c:pt>
                <c:pt idx="8">
                  <c:v>283971600</c:v>
                </c:pt>
                <c:pt idx="9">
                  <c:v>319468049.99999994</c:v>
                </c:pt>
                <c:pt idx="10">
                  <c:v>354964500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F-47FB-91FD-DDA2E65CB119}"/>
            </c:ext>
          </c:extLst>
        </c:ser>
        <c:ser>
          <c:idx val="3"/>
          <c:order val="1"/>
          <c:tx>
            <c:strRef>
              <c:f>'Точка безубыточности'!$A$7</c:f>
              <c:strCache>
                <c:ptCount val="1"/>
                <c:pt idx="0">
                  <c:v>Валовые расходы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6"/>
            <c:spPr>
              <a:solidFill>
                <a:srgbClr val="0000FF">
                  <a:alpha val="96000"/>
                </a:srgbClr>
              </a:solidFill>
              <a:ln>
                <a:solidFill>
                  <a:srgbClr val="0000FF"/>
                </a:solidFill>
              </a:ln>
            </c:spPr>
          </c:marker>
          <c:cat>
            <c:numLit>
              <c:formatCode>General</c:formatCode>
              <c:ptCount val="11"/>
              <c:pt idx="0">
                <c:v>0</c:v>
              </c:pt>
              <c:pt idx="1">
                <c:v>0.1</c:v>
              </c:pt>
              <c:pt idx="2">
                <c:v>0.2</c:v>
              </c:pt>
              <c:pt idx="3">
                <c:v>0.3</c:v>
              </c:pt>
              <c:pt idx="4">
                <c:v>0.4</c:v>
              </c:pt>
              <c:pt idx="5">
                <c:v>0.5</c:v>
              </c:pt>
              <c:pt idx="6">
                <c:v>0.6</c:v>
              </c:pt>
              <c:pt idx="7">
                <c:v>0.7</c:v>
              </c:pt>
              <c:pt idx="8">
                <c:v>0.8</c:v>
              </c:pt>
              <c:pt idx="9">
                <c:v>0.9</c:v>
              </c:pt>
              <c:pt idx="10">
                <c:v>1</c:v>
              </c:pt>
            </c:numLit>
          </c:cat>
          <c:val>
            <c:numRef>
              <c:f>'Точка безубыточности'!$B$7:$L$7</c:f>
              <c:numCache>
                <c:formatCode>#\ ##0_ ;\-#\ ##0\ </c:formatCode>
                <c:ptCount val="11"/>
                <c:pt idx="0">
                  <c:v>98539125</c:v>
                </c:pt>
                <c:pt idx="1">
                  <c:v>117470565</c:v>
                </c:pt>
                <c:pt idx="2">
                  <c:v>136402005</c:v>
                </c:pt>
                <c:pt idx="3">
                  <c:v>155333445</c:v>
                </c:pt>
                <c:pt idx="4">
                  <c:v>174264885</c:v>
                </c:pt>
                <c:pt idx="5">
                  <c:v>193196325</c:v>
                </c:pt>
                <c:pt idx="6">
                  <c:v>212127765</c:v>
                </c:pt>
                <c:pt idx="7">
                  <c:v>231059205</c:v>
                </c:pt>
                <c:pt idx="8">
                  <c:v>249990645</c:v>
                </c:pt>
                <c:pt idx="9">
                  <c:v>268922085</c:v>
                </c:pt>
                <c:pt idx="10">
                  <c:v>287853525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F-47FB-91FD-DDA2E65C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711000"/>
        <c:axId val="-2115853480"/>
      </c:lineChart>
      <c:catAx>
        <c:axId val="-214171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Stylo" panose="030B0500000000000000" pitchFamily="66" charset="0"/>
              </a:defRPr>
            </a:pPr>
            <a:endParaRPr lang="ru-RU"/>
          </a:p>
        </c:txPr>
        <c:crossAx val="-2115853480"/>
        <c:crosses val="autoZero"/>
        <c:auto val="1"/>
        <c:lblAlgn val="ctr"/>
        <c:lblOffset val="100"/>
        <c:noMultiLvlLbl val="0"/>
      </c:catAx>
      <c:valAx>
        <c:axId val="-2115853480"/>
        <c:scaling>
          <c:orientation val="minMax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Stylo" panose="030B0500000000000000" pitchFamily="66" charset="0"/>
              </a:defRPr>
            </a:pPr>
            <a:endParaRPr lang="ru-RU"/>
          </a:p>
        </c:txPr>
        <c:crossAx val="-2141711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Stylo" panose="030B0500000000000000" pitchFamily="66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9</xdr:col>
      <xdr:colOff>66675</xdr:colOff>
      <xdr:row>30</xdr:row>
      <xdr:rowOff>76200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zoomScale="90" zoomScaleNormal="90" zoomScalePageLayoutView="75" workbookViewId="0">
      <pane xSplit="11" ySplit="8" topLeftCell="AA24" activePane="bottomRight" state="frozen"/>
      <selection pane="topRight" activeCell="L1" sqref="L1"/>
      <selection pane="bottomLeft" activeCell="A13" sqref="A13"/>
      <selection pane="bottomRight" activeCell="C3" sqref="C1:C1048576"/>
    </sheetView>
  </sheetViews>
  <sheetFormatPr defaultColWidth="8.88671875" defaultRowHeight="16.8" outlineLevelRow="1" x14ac:dyDescent="0.25"/>
  <cols>
    <col min="1" max="1" width="37.6640625" style="18" customWidth="1"/>
    <col min="2" max="2" width="6.88671875" style="13" customWidth="1"/>
    <col min="3" max="3" width="16.6640625" style="17" customWidth="1"/>
    <col min="4" max="27" width="15" style="18" customWidth="1"/>
    <col min="28" max="28" width="20.6640625" style="17" customWidth="1"/>
    <col min="29" max="29" width="36.44140625" style="17" customWidth="1"/>
    <col min="30" max="16384" width="8.88671875" style="18"/>
  </cols>
  <sheetData>
    <row r="1" spans="1:29" s="1" customFormat="1" ht="42" customHeight="1" x14ac:dyDescent="0.25">
      <c r="A1" s="112" t="s">
        <v>53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 s="2" customFormat="1" ht="17.25" customHeight="1" thickBot="1" x14ac:dyDescent="0.3">
      <c r="A2" s="123"/>
      <c r="B2" s="124"/>
      <c r="C2" s="124"/>
      <c r="D2" s="124"/>
      <c r="E2" s="124"/>
      <c r="F2" s="124"/>
      <c r="G2" s="124"/>
      <c r="H2" s="124"/>
      <c r="I2" s="124"/>
      <c r="AB2" s="3"/>
      <c r="AC2" s="3"/>
    </row>
    <row r="3" spans="1:29" s="9" customFormat="1" ht="17.399999999999999" thickBot="1" x14ac:dyDescent="0.3">
      <c r="A3" s="4" t="s">
        <v>48</v>
      </c>
      <c r="B3" s="125"/>
      <c r="C3" s="5">
        <v>0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7" t="s">
        <v>22</v>
      </c>
      <c r="AC3" s="8"/>
    </row>
    <row r="4" spans="1:29" s="13" customFormat="1" x14ac:dyDescent="0.25">
      <c r="A4" s="10" t="s">
        <v>51</v>
      </c>
      <c r="B4" s="126"/>
      <c r="C4" s="11">
        <v>35000000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  <c r="AC4" s="9"/>
    </row>
    <row r="5" spans="1:29" outlineLevel="1" x14ac:dyDescent="0.25">
      <c r="A5" s="14" t="s">
        <v>49</v>
      </c>
      <c r="B5" s="126"/>
      <c r="C5" s="15">
        <v>30000000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9" outlineLevel="1" x14ac:dyDescent="0.25">
      <c r="A6" s="14" t="s">
        <v>54</v>
      </c>
      <c r="B6" s="126"/>
      <c r="C6" s="15">
        <v>2000000</v>
      </c>
      <c r="D6" s="16"/>
      <c r="E6" s="16"/>
      <c r="F6" s="16"/>
      <c r="G6" s="16"/>
      <c r="H6" s="16" t="s">
        <v>25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9" outlineLevel="1" x14ac:dyDescent="0.25">
      <c r="A7" s="19" t="s">
        <v>55</v>
      </c>
      <c r="B7" s="126"/>
      <c r="C7" s="20">
        <v>1000000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9" s="2" customFormat="1" ht="17.399999999999999" thickBot="1" x14ac:dyDescent="0.3">
      <c r="A8" s="21" t="s">
        <v>50</v>
      </c>
      <c r="B8" s="22"/>
      <c r="C8" s="23">
        <v>2000000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3"/>
      <c r="AC8" s="3"/>
    </row>
    <row r="9" spans="1:29" s="25" customFormat="1" x14ac:dyDescent="0.25">
      <c r="A9" s="108" t="s">
        <v>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10" t="s">
        <v>0</v>
      </c>
    </row>
    <row r="10" spans="1:29" s="13" customFormat="1" x14ac:dyDescent="0.25">
      <c r="A10" s="107" t="s">
        <v>1</v>
      </c>
      <c r="B10" s="132"/>
      <c r="C10" s="127"/>
      <c r="D10" s="26">
        <v>100</v>
      </c>
      <c r="E10" s="26">
        <v>200</v>
      </c>
      <c r="F10" s="26">
        <v>300</v>
      </c>
      <c r="G10" s="26">
        <v>400</v>
      </c>
      <c r="H10" s="26">
        <v>500</v>
      </c>
      <c r="I10" s="26">
        <v>600</v>
      </c>
      <c r="J10" s="26">
        <v>700</v>
      </c>
      <c r="K10" s="26">
        <v>800</v>
      </c>
      <c r="L10" s="26">
        <v>900</v>
      </c>
      <c r="M10" s="26">
        <v>1000</v>
      </c>
      <c r="N10" s="26">
        <v>1100</v>
      </c>
      <c r="O10" s="26">
        <v>1200</v>
      </c>
      <c r="P10" s="26">
        <v>1300</v>
      </c>
      <c r="Q10" s="26">
        <v>1400</v>
      </c>
      <c r="R10" s="26">
        <v>1500</v>
      </c>
      <c r="S10" s="26">
        <v>1600</v>
      </c>
      <c r="T10" s="26">
        <v>1700</v>
      </c>
      <c r="U10" s="26">
        <v>1800</v>
      </c>
      <c r="V10" s="26">
        <v>1900</v>
      </c>
      <c r="W10" s="26">
        <v>2000</v>
      </c>
      <c r="X10" s="26">
        <v>2100</v>
      </c>
      <c r="Y10" s="26">
        <v>2200</v>
      </c>
      <c r="Z10" s="26">
        <v>2300</v>
      </c>
      <c r="AA10" s="26">
        <v>2400</v>
      </c>
      <c r="AB10" s="27">
        <f>SUM(D10:AA10)</f>
        <v>30000</v>
      </c>
      <c r="AC10" s="37" t="s">
        <v>1</v>
      </c>
    </row>
    <row r="11" spans="1:29" s="13" customFormat="1" x14ac:dyDescent="0.25">
      <c r="A11" s="34" t="s">
        <v>2</v>
      </c>
      <c r="B11" s="134"/>
      <c r="C11" s="128"/>
      <c r="D11" s="26">
        <v>5555</v>
      </c>
      <c r="E11" s="26">
        <v>5555</v>
      </c>
      <c r="F11" s="26">
        <v>5555</v>
      </c>
      <c r="G11" s="26">
        <v>5555</v>
      </c>
      <c r="H11" s="26">
        <v>5555</v>
      </c>
      <c r="I11" s="26">
        <v>5555</v>
      </c>
      <c r="J11" s="26">
        <v>6666</v>
      </c>
      <c r="K11" s="26">
        <v>6666</v>
      </c>
      <c r="L11" s="26">
        <v>6666</v>
      </c>
      <c r="M11" s="26">
        <v>6666</v>
      </c>
      <c r="N11" s="26">
        <v>6666</v>
      </c>
      <c r="O11" s="26">
        <v>6666</v>
      </c>
      <c r="P11" s="26">
        <v>7777</v>
      </c>
      <c r="Q11" s="26">
        <v>7777</v>
      </c>
      <c r="R11" s="26">
        <v>7777</v>
      </c>
      <c r="S11" s="26">
        <v>7777</v>
      </c>
      <c r="T11" s="26">
        <v>7777</v>
      </c>
      <c r="U11" s="26">
        <v>7777</v>
      </c>
      <c r="V11" s="26">
        <v>8888</v>
      </c>
      <c r="W11" s="26">
        <v>8888</v>
      </c>
      <c r="X11" s="26">
        <v>8888</v>
      </c>
      <c r="Y11" s="26">
        <v>8888</v>
      </c>
      <c r="Z11" s="26">
        <v>8888</v>
      </c>
      <c r="AA11" s="26">
        <v>8888</v>
      </c>
      <c r="AB11" s="28">
        <f>AB14/AB10</f>
        <v>7888.1</v>
      </c>
      <c r="AC11" s="37" t="s">
        <v>2</v>
      </c>
    </row>
    <row r="12" spans="1:29" s="29" customForma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6"/>
    </row>
    <row r="13" spans="1:29" s="33" customFormat="1" x14ac:dyDescent="0.25">
      <c r="A13" s="30" t="s">
        <v>3</v>
      </c>
      <c r="B13" s="132"/>
      <c r="C13" s="129"/>
      <c r="D13" s="31">
        <f>D14+D15</f>
        <v>833250</v>
      </c>
      <c r="E13" s="31">
        <f>E14+E15</f>
        <v>1666500</v>
      </c>
      <c r="F13" s="31">
        <f t="shared" ref="F13:AA13" si="0">F14+F15</f>
        <v>2499750</v>
      </c>
      <c r="G13" s="31">
        <f t="shared" si="0"/>
        <v>3333000</v>
      </c>
      <c r="H13" s="31">
        <f t="shared" si="0"/>
        <v>4166250</v>
      </c>
      <c r="I13" s="31">
        <f t="shared" si="0"/>
        <v>4999500</v>
      </c>
      <c r="J13" s="31">
        <f t="shared" si="0"/>
        <v>6999300</v>
      </c>
      <c r="K13" s="31">
        <f t="shared" si="0"/>
        <v>7999200</v>
      </c>
      <c r="L13" s="31">
        <f t="shared" si="0"/>
        <v>8999100</v>
      </c>
      <c r="M13" s="31">
        <f t="shared" si="0"/>
        <v>9999000</v>
      </c>
      <c r="N13" s="31">
        <f t="shared" si="0"/>
        <v>10998900</v>
      </c>
      <c r="O13" s="31">
        <f t="shared" si="0"/>
        <v>11998800</v>
      </c>
      <c r="P13" s="31">
        <f t="shared" si="0"/>
        <v>15165150</v>
      </c>
      <c r="Q13" s="31">
        <f t="shared" si="0"/>
        <v>16331700</v>
      </c>
      <c r="R13" s="31">
        <f t="shared" si="0"/>
        <v>17498250</v>
      </c>
      <c r="S13" s="31">
        <f t="shared" si="0"/>
        <v>18664800</v>
      </c>
      <c r="T13" s="31">
        <f t="shared" si="0"/>
        <v>19831350</v>
      </c>
      <c r="U13" s="31">
        <f t="shared" si="0"/>
        <v>20997900</v>
      </c>
      <c r="V13" s="31">
        <f t="shared" si="0"/>
        <v>25330800</v>
      </c>
      <c r="W13" s="31">
        <f t="shared" si="0"/>
        <v>26664000</v>
      </c>
      <c r="X13" s="31">
        <f t="shared" si="0"/>
        <v>27997200</v>
      </c>
      <c r="Y13" s="31">
        <f t="shared" si="0"/>
        <v>29330400</v>
      </c>
      <c r="Z13" s="31">
        <f t="shared" si="0"/>
        <v>30663600</v>
      </c>
      <c r="AA13" s="31">
        <f t="shared" si="0"/>
        <v>31996800</v>
      </c>
      <c r="AB13" s="27">
        <f>SUM(D13:AA13)</f>
        <v>354964500</v>
      </c>
      <c r="AC13" s="32" t="s">
        <v>3</v>
      </c>
    </row>
    <row r="14" spans="1:29" x14ac:dyDescent="0.25">
      <c r="A14" s="34" t="s">
        <v>31</v>
      </c>
      <c r="B14" s="134"/>
      <c r="C14" s="130"/>
      <c r="D14" s="35">
        <f t="shared" ref="D14:AA14" si="1">D10*D11</f>
        <v>555500</v>
      </c>
      <c r="E14" s="35">
        <f t="shared" si="1"/>
        <v>1111000</v>
      </c>
      <c r="F14" s="35">
        <f t="shared" si="1"/>
        <v>1666500</v>
      </c>
      <c r="G14" s="35">
        <f t="shared" si="1"/>
        <v>2222000</v>
      </c>
      <c r="H14" s="35">
        <f t="shared" si="1"/>
        <v>2777500</v>
      </c>
      <c r="I14" s="35">
        <f t="shared" si="1"/>
        <v>3333000</v>
      </c>
      <c r="J14" s="35">
        <f t="shared" si="1"/>
        <v>4666200</v>
      </c>
      <c r="K14" s="35">
        <f t="shared" si="1"/>
        <v>5332800</v>
      </c>
      <c r="L14" s="35">
        <f t="shared" si="1"/>
        <v>5999400</v>
      </c>
      <c r="M14" s="35">
        <f t="shared" si="1"/>
        <v>6666000</v>
      </c>
      <c r="N14" s="35">
        <f t="shared" si="1"/>
        <v>7332600</v>
      </c>
      <c r="O14" s="35">
        <f t="shared" si="1"/>
        <v>7999200</v>
      </c>
      <c r="P14" s="35">
        <f t="shared" si="1"/>
        <v>10110100</v>
      </c>
      <c r="Q14" s="35">
        <f t="shared" si="1"/>
        <v>10887800</v>
      </c>
      <c r="R14" s="35">
        <f t="shared" si="1"/>
        <v>11665500</v>
      </c>
      <c r="S14" s="35">
        <f t="shared" si="1"/>
        <v>12443200</v>
      </c>
      <c r="T14" s="35">
        <f t="shared" si="1"/>
        <v>13220900</v>
      </c>
      <c r="U14" s="35">
        <f t="shared" si="1"/>
        <v>13998600</v>
      </c>
      <c r="V14" s="35">
        <f t="shared" si="1"/>
        <v>16887200</v>
      </c>
      <c r="W14" s="35">
        <f t="shared" si="1"/>
        <v>17776000</v>
      </c>
      <c r="X14" s="35">
        <f t="shared" si="1"/>
        <v>18664800</v>
      </c>
      <c r="Y14" s="35">
        <f t="shared" si="1"/>
        <v>19553600</v>
      </c>
      <c r="Z14" s="35">
        <f t="shared" si="1"/>
        <v>20442400</v>
      </c>
      <c r="AA14" s="35">
        <f t="shared" si="1"/>
        <v>21331200</v>
      </c>
      <c r="AB14" s="36">
        <f>SUM(D14:AA14)</f>
        <v>236643000</v>
      </c>
      <c r="AC14" s="111" t="s">
        <v>31</v>
      </c>
    </row>
    <row r="15" spans="1:29" x14ac:dyDescent="0.25">
      <c r="A15" s="34" t="s">
        <v>57</v>
      </c>
      <c r="B15" s="38">
        <v>0.5</v>
      </c>
      <c r="C15" s="131"/>
      <c r="D15" s="35">
        <f>D14*$B$15</f>
        <v>277750</v>
      </c>
      <c r="E15" s="35">
        <f>E14*$B$15</f>
        <v>555500</v>
      </c>
      <c r="F15" s="35">
        <f t="shared" ref="F15:AA15" si="2">F14*$B$15</f>
        <v>833250</v>
      </c>
      <c r="G15" s="35">
        <f t="shared" si="2"/>
        <v>1111000</v>
      </c>
      <c r="H15" s="35">
        <f t="shared" si="2"/>
        <v>1388750</v>
      </c>
      <c r="I15" s="35">
        <f t="shared" si="2"/>
        <v>1666500</v>
      </c>
      <c r="J15" s="35">
        <f t="shared" si="2"/>
        <v>2333100</v>
      </c>
      <c r="K15" s="35">
        <f t="shared" si="2"/>
        <v>2666400</v>
      </c>
      <c r="L15" s="35">
        <f t="shared" si="2"/>
        <v>2999700</v>
      </c>
      <c r="M15" s="35">
        <f t="shared" si="2"/>
        <v>3333000</v>
      </c>
      <c r="N15" s="35">
        <f t="shared" si="2"/>
        <v>3666300</v>
      </c>
      <c r="O15" s="35">
        <f t="shared" si="2"/>
        <v>3999600</v>
      </c>
      <c r="P15" s="35">
        <f t="shared" si="2"/>
        <v>5055050</v>
      </c>
      <c r="Q15" s="35">
        <f t="shared" si="2"/>
        <v>5443900</v>
      </c>
      <c r="R15" s="35">
        <f t="shared" si="2"/>
        <v>5832750</v>
      </c>
      <c r="S15" s="35">
        <f t="shared" si="2"/>
        <v>6221600</v>
      </c>
      <c r="T15" s="35">
        <f t="shared" si="2"/>
        <v>6610450</v>
      </c>
      <c r="U15" s="35">
        <f t="shared" si="2"/>
        <v>6999300</v>
      </c>
      <c r="V15" s="35">
        <f t="shared" si="2"/>
        <v>8443600</v>
      </c>
      <c r="W15" s="35">
        <f t="shared" si="2"/>
        <v>8888000</v>
      </c>
      <c r="X15" s="35">
        <f t="shared" si="2"/>
        <v>9332400</v>
      </c>
      <c r="Y15" s="35">
        <f t="shared" si="2"/>
        <v>9776800</v>
      </c>
      <c r="Z15" s="35">
        <f t="shared" si="2"/>
        <v>10221200</v>
      </c>
      <c r="AA15" s="35">
        <f t="shared" si="2"/>
        <v>10665600</v>
      </c>
      <c r="AB15" s="36">
        <f>SUM(D15:AA15)</f>
        <v>118321500</v>
      </c>
      <c r="AC15" s="111" t="s">
        <v>57</v>
      </c>
    </row>
    <row r="16" spans="1:29" s="29" customFormat="1" x14ac:dyDescent="0.2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6"/>
    </row>
    <row r="17" spans="1:29" s="33" customFormat="1" x14ac:dyDescent="0.25">
      <c r="A17" s="30" t="s">
        <v>4</v>
      </c>
      <c r="B17" s="132"/>
      <c r="C17" s="129"/>
      <c r="D17" s="31">
        <f>D18+D24</f>
        <v>1042712.5</v>
      </c>
      <c r="E17" s="31">
        <f>E18+E24</f>
        <v>1695425</v>
      </c>
      <c r="F17" s="31">
        <f t="shared" ref="F17:AA17" si="3">F18+F24</f>
        <v>2348137.5</v>
      </c>
      <c r="G17" s="31">
        <f t="shared" si="3"/>
        <v>3000850</v>
      </c>
      <c r="H17" s="31">
        <f t="shared" si="3"/>
        <v>3653562.5</v>
      </c>
      <c r="I17" s="31">
        <f t="shared" si="3"/>
        <v>4306275</v>
      </c>
      <c r="J17" s="31">
        <f t="shared" si="3"/>
        <v>5872785</v>
      </c>
      <c r="K17" s="31">
        <f t="shared" si="3"/>
        <v>6656040</v>
      </c>
      <c r="L17" s="31">
        <f t="shared" si="3"/>
        <v>7439295</v>
      </c>
      <c r="M17" s="31">
        <f t="shared" si="3"/>
        <v>8222550</v>
      </c>
      <c r="N17" s="31">
        <f t="shared" si="3"/>
        <v>9005805</v>
      </c>
      <c r="O17" s="31">
        <f t="shared" si="3"/>
        <v>9789060</v>
      </c>
      <c r="P17" s="31">
        <f t="shared" si="3"/>
        <v>12305867.5</v>
      </c>
      <c r="Q17" s="31">
        <f t="shared" si="3"/>
        <v>13219665</v>
      </c>
      <c r="R17" s="31">
        <f t="shared" si="3"/>
        <v>14133462.5</v>
      </c>
      <c r="S17" s="31">
        <f t="shared" si="3"/>
        <v>15047260</v>
      </c>
      <c r="T17" s="31">
        <f t="shared" si="3"/>
        <v>15961057.5</v>
      </c>
      <c r="U17" s="31">
        <f t="shared" si="3"/>
        <v>16874855</v>
      </c>
      <c r="V17" s="31">
        <f t="shared" si="3"/>
        <v>20268960</v>
      </c>
      <c r="W17" s="31">
        <f t="shared" si="3"/>
        <v>21313300</v>
      </c>
      <c r="X17" s="31">
        <f t="shared" si="3"/>
        <v>22357640</v>
      </c>
      <c r="Y17" s="31">
        <f t="shared" si="3"/>
        <v>23401980</v>
      </c>
      <c r="Z17" s="31">
        <f t="shared" si="3"/>
        <v>24446320</v>
      </c>
      <c r="AA17" s="31">
        <f t="shared" si="3"/>
        <v>25490660</v>
      </c>
      <c r="AB17" s="27">
        <f t="shared" ref="AB17:AB22" si="4">SUM(D17:AA17)</f>
        <v>287853525</v>
      </c>
      <c r="AC17" s="32" t="s">
        <v>4</v>
      </c>
    </row>
    <row r="18" spans="1:29" s="40" customFormat="1" x14ac:dyDescent="0.25">
      <c r="A18" s="30" t="s">
        <v>5</v>
      </c>
      <c r="B18" s="134"/>
      <c r="C18" s="130"/>
      <c r="D18" s="31">
        <f>SUM(D19:D21)</f>
        <v>444400</v>
      </c>
      <c r="E18" s="31">
        <f>SUM(E19:E21)</f>
        <v>888800</v>
      </c>
      <c r="F18" s="31">
        <f t="shared" ref="F18:AA18" si="5">SUM(F19:F21)</f>
        <v>1333200</v>
      </c>
      <c r="G18" s="31">
        <f t="shared" si="5"/>
        <v>1777600</v>
      </c>
      <c r="H18" s="31">
        <f t="shared" si="5"/>
        <v>2222000</v>
      </c>
      <c r="I18" s="31">
        <f t="shared" si="5"/>
        <v>2666400</v>
      </c>
      <c r="J18" s="31">
        <f t="shared" si="5"/>
        <v>3732960</v>
      </c>
      <c r="K18" s="31">
        <f t="shared" si="5"/>
        <v>4266240</v>
      </c>
      <c r="L18" s="31">
        <f t="shared" si="5"/>
        <v>4799520</v>
      </c>
      <c r="M18" s="31">
        <f t="shared" si="5"/>
        <v>5332800</v>
      </c>
      <c r="N18" s="31">
        <f t="shared" si="5"/>
        <v>5866080</v>
      </c>
      <c r="O18" s="31">
        <f t="shared" si="5"/>
        <v>6399360</v>
      </c>
      <c r="P18" s="31">
        <f t="shared" si="5"/>
        <v>8088080</v>
      </c>
      <c r="Q18" s="31">
        <f t="shared" si="5"/>
        <v>8710240</v>
      </c>
      <c r="R18" s="31">
        <f t="shared" si="5"/>
        <v>9332400</v>
      </c>
      <c r="S18" s="31">
        <f t="shared" si="5"/>
        <v>9954560</v>
      </c>
      <c r="T18" s="31">
        <f t="shared" si="5"/>
        <v>10576720</v>
      </c>
      <c r="U18" s="31">
        <f t="shared" si="5"/>
        <v>11198880</v>
      </c>
      <c r="V18" s="31">
        <f t="shared" si="5"/>
        <v>13509760</v>
      </c>
      <c r="W18" s="31">
        <f t="shared" si="5"/>
        <v>14220800</v>
      </c>
      <c r="X18" s="31">
        <f t="shared" si="5"/>
        <v>14931840</v>
      </c>
      <c r="Y18" s="31">
        <f t="shared" si="5"/>
        <v>15642880</v>
      </c>
      <c r="Z18" s="31">
        <f t="shared" si="5"/>
        <v>16353920</v>
      </c>
      <c r="AA18" s="31">
        <f t="shared" si="5"/>
        <v>17064960</v>
      </c>
      <c r="AB18" s="39">
        <f t="shared" si="4"/>
        <v>189314400</v>
      </c>
      <c r="AC18" s="32" t="s">
        <v>5</v>
      </c>
    </row>
    <row r="19" spans="1:29" x14ac:dyDescent="0.25">
      <c r="A19" s="34" t="s">
        <v>58</v>
      </c>
      <c r="B19" s="38">
        <v>0.3</v>
      </c>
      <c r="C19" s="130"/>
      <c r="D19" s="35">
        <f t="shared" ref="D19:AA19" si="6">D14*$B$19</f>
        <v>166650</v>
      </c>
      <c r="E19" s="35">
        <f t="shared" si="6"/>
        <v>333300</v>
      </c>
      <c r="F19" s="35">
        <f t="shared" si="6"/>
        <v>499950</v>
      </c>
      <c r="G19" s="35">
        <f t="shared" si="6"/>
        <v>666600</v>
      </c>
      <c r="H19" s="35">
        <f t="shared" si="6"/>
        <v>833250</v>
      </c>
      <c r="I19" s="35">
        <f t="shared" si="6"/>
        <v>999900</v>
      </c>
      <c r="J19" s="35">
        <f t="shared" si="6"/>
        <v>1399860</v>
      </c>
      <c r="K19" s="35">
        <f t="shared" si="6"/>
        <v>1599840</v>
      </c>
      <c r="L19" s="35">
        <f t="shared" si="6"/>
        <v>1799820</v>
      </c>
      <c r="M19" s="35">
        <f t="shared" si="6"/>
        <v>1999800</v>
      </c>
      <c r="N19" s="35">
        <f t="shared" si="6"/>
        <v>2199780</v>
      </c>
      <c r="O19" s="35">
        <f t="shared" si="6"/>
        <v>2399760</v>
      </c>
      <c r="P19" s="35">
        <f t="shared" si="6"/>
        <v>3033030</v>
      </c>
      <c r="Q19" s="35">
        <f t="shared" si="6"/>
        <v>3266340</v>
      </c>
      <c r="R19" s="35">
        <f t="shared" si="6"/>
        <v>3499650</v>
      </c>
      <c r="S19" s="35">
        <f t="shared" si="6"/>
        <v>3732960</v>
      </c>
      <c r="T19" s="35">
        <f t="shared" si="6"/>
        <v>3966270</v>
      </c>
      <c r="U19" s="35">
        <f t="shared" si="6"/>
        <v>4199580</v>
      </c>
      <c r="V19" s="35">
        <f t="shared" si="6"/>
        <v>5066160</v>
      </c>
      <c r="W19" s="35">
        <f t="shared" si="6"/>
        <v>5332800</v>
      </c>
      <c r="X19" s="35">
        <f t="shared" si="6"/>
        <v>5599440</v>
      </c>
      <c r="Y19" s="35">
        <f t="shared" si="6"/>
        <v>5866080</v>
      </c>
      <c r="Z19" s="35">
        <f t="shared" si="6"/>
        <v>6132720</v>
      </c>
      <c r="AA19" s="35">
        <f t="shared" si="6"/>
        <v>6399360</v>
      </c>
      <c r="AB19" s="36">
        <f t="shared" si="4"/>
        <v>70992900</v>
      </c>
      <c r="AC19" s="111" t="s">
        <v>58</v>
      </c>
    </row>
    <row r="20" spans="1:29" x14ac:dyDescent="0.25">
      <c r="A20" s="34" t="s">
        <v>28</v>
      </c>
      <c r="B20" s="38">
        <v>0.2</v>
      </c>
      <c r="C20" s="130"/>
      <c r="D20" s="35">
        <f t="shared" ref="D20:AA20" si="7">D14*$B$20</f>
        <v>111100</v>
      </c>
      <c r="E20" s="35">
        <f t="shared" si="7"/>
        <v>222200</v>
      </c>
      <c r="F20" s="35">
        <f t="shared" si="7"/>
        <v>333300</v>
      </c>
      <c r="G20" s="35">
        <f t="shared" si="7"/>
        <v>444400</v>
      </c>
      <c r="H20" s="35">
        <f t="shared" si="7"/>
        <v>555500</v>
      </c>
      <c r="I20" s="35">
        <f t="shared" si="7"/>
        <v>666600</v>
      </c>
      <c r="J20" s="35">
        <f t="shared" si="7"/>
        <v>933240</v>
      </c>
      <c r="K20" s="35">
        <f t="shared" si="7"/>
        <v>1066560</v>
      </c>
      <c r="L20" s="35">
        <f t="shared" si="7"/>
        <v>1199880</v>
      </c>
      <c r="M20" s="35">
        <f t="shared" si="7"/>
        <v>1333200</v>
      </c>
      <c r="N20" s="35">
        <f t="shared" si="7"/>
        <v>1466520</v>
      </c>
      <c r="O20" s="35">
        <f t="shared" si="7"/>
        <v>1599840</v>
      </c>
      <c r="P20" s="35">
        <f t="shared" si="7"/>
        <v>2022020</v>
      </c>
      <c r="Q20" s="35">
        <f t="shared" si="7"/>
        <v>2177560</v>
      </c>
      <c r="R20" s="35">
        <f t="shared" si="7"/>
        <v>2333100</v>
      </c>
      <c r="S20" s="35">
        <f t="shared" si="7"/>
        <v>2488640</v>
      </c>
      <c r="T20" s="35">
        <f t="shared" si="7"/>
        <v>2644180</v>
      </c>
      <c r="U20" s="35">
        <f t="shared" si="7"/>
        <v>2799720</v>
      </c>
      <c r="V20" s="35">
        <f t="shared" si="7"/>
        <v>3377440</v>
      </c>
      <c r="W20" s="35">
        <f t="shared" si="7"/>
        <v>3555200</v>
      </c>
      <c r="X20" s="35">
        <f t="shared" si="7"/>
        <v>3732960</v>
      </c>
      <c r="Y20" s="35">
        <f t="shared" si="7"/>
        <v>3910720</v>
      </c>
      <c r="Z20" s="35">
        <f t="shared" si="7"/>
        <v>4088480</v>
      </c>
      <c r="AA20" s="35">
        <f t="shared" si="7"/>
        <v>4266240</v>
      </c>
      <c r="AB20" s="36">
        <f t="shared" si="4"/>
        <v>47328600</v>
      </c>
      <c r="AC20" s="111" t="s">
        <v>28</v>
      </c>
    </row>
    <row r="21" spans="1:29" x14ac:dyDescent="0.25">
      <c r="A21" s="34" t="s">
        <v>56</v>
      </c>
      <c r="B21" s="38">
        <v>0.3</v>
      </c>
      <c r="C21" s="130"/>
      <c r="D21" s="35">
        <f t="shared" ref="D21:AA21" si="8">D14*$B$21</f>
        <v>166650</v>
      </c>
      <c r="E21" s="35">
        <f t="shared" si="8"/>
        <v>333300</v>
      </c>
      <c r="F21" s="35">
        <f t="shared" si="8"/>
        <v>499950</v>
      </c>
      <c r="G21" s="35">
        <f t="shared" si="8"/>
        <v>666600</v>
      </c>
      <c r="H21" s="35">
        <f t="shared" si="8"/>
        <v>833250</v>
      </c>
      <c r="I21" s="35">
        <f t="shared" si="8"/>
        <v>999900</v>
      </c>
      <c r="J21" s="35">
        <f t="shared" si="8"/>
        <v>1399860</v>
      </c>
      <c r="K21" s="35">
        <f t="shared" si="8"/>
        <v>1599840</v>
      </c>
      <c r="L21" s="35">
        <f t="shared" si="8"/>
        <v>1799820</v>
      </c>
      <c r="M21" s="35">
        <f t="shared" si="8"/>
        <v>1999800</v>
      </c>
      <c r="N21" s="35">
        <f t="shared" si="8"/>
        <v>2199780</v>
      </c>
      <c r="O21" s="35">
        <f t="shared" si="8"/>
        <v>2399760</v>
      </c>
      <c r="P21" s="35">
        <f t="shared" si="8"/>
        <v>3033030</v>
      </c>
      <c r="Q21" s="35">
        <f t="shared" si="8"/>
        <v>3266340</v>
      </c>
      <c r="R21" s="35">
        <f t="shared" si="8"/>
        <v>3499650</v>
      </c>
      <c r="S21" s="35">
        <f t="shared" si="8"/>
        <v>3732960</v>
      </c>
      <c r="T21" s="35">
        <f t="shared" si="8"/>
        <v>3966270</v>
      </c>
      <c r="U21" s="35">
        <f t="shared" si="8"/>
        <v>4199580</v>
      </c>
      <c r="V21" s="35">
        <f t="shared" si="8"/>
        <v>5066160</v>
      </c>
      <c r="W21" s="35">
        <f t="shared" si="8"/>
        <v>5332800</v>
      </c>
      <c r="X21" s="35">
        <f t="shared" si="8"/>
        <v>5599440</v>
      </c>
      <c r="Y21" s="35">
        <f t="shared" si="8"/>
        <v>5866080</v>
      </c>
      <c r="Z21" s="35">
        <f t="shared" si="8"/>
        <v>6132720</v>
      </c>
      <c r="AA21" s="35">
        <f t="shared" si="8"/>
        <v>6399360</v>
      </c>
      <c r="AB21" s="36">
        <f t="shared" si="4"/>
        <v>70992900</v>
      </c>
      <c r="AC21" s="111" t="s">
        <v>56</v>
      </c>
    </row>
    <row r="22" spans="1:29" s="40" customFormat="1" x14ac:dyDescent="0.25">
      <c r="A22" s="30" t="s">
        <v>16</v>
      </c>
      <c r="B22" s="132"/>
      <c r="C22" s="130"/>
      <c r="D22" s="31">
        <f t="shared" ref="D22:AA22" si="9">D13-D18</f>
        <v>388850</v>
      </c>
      <c r="E22" s="31">
        <f t="shared" si="9"/>
        <v>777700</v>
      </c>
      <c r="F22" s="31">
        <f t="shared" si="9"/>
        <v>1166550</v>
      </c>
      <c r="G22" s="31">
        <f t="shared" si="9"/>
        <v>1555400</v>
      </c>
      <c r="H22" s="31">
        <f t="shared" si="9"/>
        <v>1944250</v>
      </c>
      <c r="I22" s="31">
        <f t="shared" si="9"/>
        <v>2333100</v>
      </c>
      <c r="J22" s="31">
        <f t="shared" si="9"/>
        <v>3266340</v>
      </c>
      <c r="K22" s="31">
        <f t="shared" si="9"/>
        <v>3732960</v>
      </c>
      <c r="L22" s="31">
        <f t="shared" si="9"/>
        <v>4199580</v>
      </c>
      <c r="M22" s="31">
        <f t="shared" si="9"/>
        <v>4666200</v>
      </c>
      <c r="N22" s="31">
        <f t="shared" si="9"/>
        <v>5132820</v>
      </c>
      <c r="O22" s="31">
        <f t="shared" si="9"/>
        <v>5599440</v>
      </c>
      <c r="P22" s="31">
        <f t="shared" si="9"/>
        <v>7077070</v>
      </c>
      <c r="Q22" s="31">
        <f t="shared" si="9"/>
        <v>7621460</v>
      </c>
      <c r="R22" s="31">
        <f t="shared" si="9"/>
        <v>8165850</v>
      </c>
      <c r="S22" s="31">
        <f t="shared" si="9"/>
        <v>8710240</v>
      </c>
      <c r="T22" s="31">
        <f t="shared" si="9"/>
        <v>9254630</v>
      </c>
      <c r="U22" s="31">
        <f t="shared" si="9"/>
        <v>9799020</v>
      </c>
      <c r="V22" s="31">
        <f t="shared" si="9"/>
        <v>11821040</v>
      </c>
      <c r="W22" s="31">
        <f t="shared" si="9"/>
        <v>12443200</v>
      </c>
      <c r="X22" s="31">
        <f t="shared" si="9"/>
        <v>13065360</v>
      </c>
      <c r="Y22" s="31">
        <f t="shared" si="9"/>
        <v>13687520</v>
      </c>
      <c r="Z22" s="31">
        <f t="shared" si="9"/>
        <v>14309680</v>
      </c>
      <c r="AA22" s="31">
        <f t="shared" si="9"/>
        <v>14931840</v>
      </c>
      <c r="AB22" s="39">
        <f t="shared" si="4"/>
        <v>165650100</v>
      </c>
      <c r="AC22" s="32" t="s">
        <v>16</v>
      </c>
    </row>
    <row r="23" spans="1:29" x14ac:dyDescent="0.25">
      <c r="A23" s="34" t="s">
        <v>29</v>
      </c>
      <c r="B23" s="133"/>
      <c r="C23" s="130"/>
      <c r="D23" s="41">
        <f t="shared" ref="D23:AB23" si="10">D22/D13</f>
        <v>0.46666666666666667</v>
      </c>
      <c r="E23" s="41">
        <f t="shared" si="10"/>
        <v>0.46666666666666667</v>
      </c>
      <c r="F23" s="41">
        <f t="shared" si="10"/>
        <v>0.46666666666666667</v>
      </c>
      <c r="G23" s="41">
        <f t="shared" si="10"/>
        <v>0.46666666666666667</v>
      </c>
      <c r="H23" s="41">
        <f t="shared" si="10"/>
        <v>0.46666666666666667</v>
      </c>
      <c r="I23" s="41">
        <f t="shared" si="10"/>
        <v>0.46666666666666667</v>
      </c>
      <c r="J23" s="41">
        <f t="shared" si="10"/>
        <v>0.46666666666666667</v>
      </c>
      <c r="K23" s="41">
        <f t="shared" si="10"/>
        <v>0.46666666666666667</v>
      </c>
      <c r="L23" s="41">
        <f t="shared" si="10"/>
        <v>0.46666666666666667</v>
      </c>
      <c r="M23" s="41">
        <f t="shared" si="10"/>
        <v>0.46666666666666667</v>
      </c>
      <c r="N23" s="41">
        <f t="shared" si="10"/>
        <v>0.46666666666666667</v>
      </c>
      <c r="O23" s="41">
        <f t="shared" si="10"/>
        <v>0.46666666666666667</v>
      </c>
      <c r="P23" s="41">
        <f t="shared" si="10"/>
        <v>0.46666666666666667</v>
      </c>
      <c r="Q23" s="41">
        <f t="shared" si="10"/>
        <v>0.46666666666666667</v>
      </c>
      <c r="R23" s="41">
        <f t="shared" si="10"/>
        <v>0.46666666666666667</v>
      </c>
      <c r="S23" s="41">
        <f t="shared" si="10"/>
        <v>0.46666666666666667</v>
      </c>
      <c r="T23" s="41">
        <f t="shared" si="10"/>
        <v>0.46666666666666667</v>
      </c>
      <c r="U23" s="41">
        <f t="shared" si="10"/>
        <v>0.46666666666666667</v>
      </c>
      <c r="V23" s="41">
        <f t="shared" si="10"/>
        <v>0.46666666666666667</v>
      </c>
      <c r="W23" s="41">
        <f t="shared" si="10"/>
        <v>0.46666666666666667</v>
      </c>
      <c r="X23" s="41">
        <f t="shared" si="10"/>
        <v>0.46666666666666667</v>
      </c>
      <c r="Y23" s="41">
        <f t="shared" si="10"/>
        <v>0.46666666666666667</v>
      </c>
      <c r="Z23" s="41">
        <f t="shared" si="10"/>
        <v>0.46666666666666667</v>
      </c>
      <c r="AA23" s="41">
        <f t="shared" si="10"/>
        <v>0.46666666666666667</v>
      </c>
      <c r="AB23" s="42">
        <f t="shared" si="10"/>
        <v>0.46666666666666667</v>
      </c>
      <c r="AC23" s="37" t="s">
        <v>29</v>
      </c>
    </row>
    <row r="24" spans="1:29" s="40" customFormat="1" x14ac:dyDescent="0.25">
      <c r="A24" s="30" t="s">
        <v>6</v>
      </c>
      <c r="B24" s="133"/>
      <c r="C24" s="130"/>
      <c r="D24" s="43">
        <f>SUM(D25:D30)</f>
        <v>598312.5</v>
      </c>
      <c r="E24" s="43">
        <f>SUM(E25:E30)</f>
        <v>806625</v>
      </c>
      <c r="F24" s="43">
        <f t="shared" ref="F24:AA24" si="11">SUM(F25:F30)</f>
        <v>1014937.5</v>
      </c>
      <c r="G24" s="43">
        <f t="shared" si="11"/>
        <v>1223250</v>
      </c>
      <c r="H24" s="43">
        <f t="shared" si="11"/>
        <v>1431562.5</v>
      </c>
      <c r="I24" s="43">
        <f t="shared" si="11"/>
        <v>1639875</v>
      </c>
      <c r="J24" s="43">
        <f t="shared" si="11"/>
        <v>2139825</v>
      </c>
      <c r="K24" s="43">
        <f t="shared" si="11"/>
        <v>2389800</v>
      </c>
      <c r="L24" s="43">
        <f t="shared" si="11"/>
        <v>2639775</v>
      </c>
      <c r="M24" s="43">
        <f t="shared" si="11"/>
        <v>2889750</v>
      </c>
      <c r="N24" s="43">
        <f t="shared" si="11"/>
        <v>3139725</v>
      </c>
      <c r="O24" s="43">
        <f t="shared" si="11"/>
        <v>3389700</v>
      </c>
      <c r="P24" s="43">
        <f t="shared" si="11"/>
        <v>4217787.5</v>
      </c>
      <c r="Q24" s="43">
        <f t="shared" si="11"/>
        <v>4509425</v>
      </c>
      <c r="R24" s="43">
        <f t="shared" si="11"/>
        <v>4801062.5</v>
      </c>
      <c r="S24" s="43">
        <f t="shared" si="11"/>
        <v>5092700</v>
      </c>
      <c r="T24" s="43">
        <f t="shared" si="11"/>
        <v>5384337.5</v>
      </c>
      <c r="U24" s="43">
        <f t="shared" si="11"/>
        <v>5675975</v>
      </c>
      <c r="V24" s="43">
        <f t="shared" si="11"/>
        <v>6759200</v>
      </c>
      <c r="W24" s="43">
        <f t="shared" si="11"/>
        <v>7092500</v>
      </c>
      <c r="X24" s="43">
        <f t="shared" si="11"/>
        <v>7425800</v>
      </c>
      <c r="Y24" s="43">
        <f t="shared" si="11"/>
        <v>7759100</v>
      </c>
      <c r="Z24" s="43">
        <f t="shared" si="11"/>
        <v>8092400</v>
      </c>
      <c r="AA24" s="43">
        <f t="shared" si="11"/>
        <v>8425700</v>
      </c>
      <c r="AB24" s="39">
        <f t="shared" ref="AB24:AB30" si="12">SUM(D24:AA24)</f>
        <v>98539125</v>
      </c>
      <c r="AC24" s="32" t="s">
        <v>6</v>
      </c>
    </row>
    <row r="25" spans="1:29" x14ac:dyDescent="0.25">
      <c r="A25" s="34" t="s">
        <v>27</v>
      </c>
      <c r="B25" s="133"/>
      <c r="C25" s="130"/>
      <c r="D25" s="44">
        <v>50000</v>
      </c>
      <c r="E25" s="45">
        <f>D25</f>
        <v>50000</v>
      </c>
      <c r="F25" s="45">
        <f t="shared" ref="F25:AA29" si="13">E25</f>
        <v>50000</v>
      </c>
      <c r="G25" s="45">
        <f t="shared" si="13"/>
        <v>50000</v>
      </c>
      <c r="H25" s="45">
        <f t="shared" si="13"/>
        <v>50000</v>
      </c>
      <c r="I25" s="45">
        <f t="shared" si="13"/>
        <v>50000</v>
      </c>
      <c r="J25" s="45">
        <f t="shared" si="13"/>
        <v>50000</v>
      </c>
      <c r="K25" s="45">
        <f t="shared" si="13"/>
        <v>50000</v>
      </c>
      <c r="L25" s="45">
        <f t="shared" si="13"/>
        <v>50000</v>
      </c>
      <c r="M25" s="45">
        <f t="shared" si="13"/>
        <v>50000</v>
      </c>
      <c r="N25" s="45">
        <f t="shared" si="13"/>
        <v>50000</v>
      </c>
      <c r="O25" s="45">
        <f t="shared" si="13"/>
        <v>50000</v>
      </c>
      <c r="P25" s="45">
        <f>O25+O25*10%</f>
        <v>55000</v>
      </c>
      <c r="Q25" s="45">
        <f t="shared" si="13"/>
        <v>55000</v>
      </c>
      <c r="R25" s="45">
        <f t="shared" si="13"/>
        <v>55000</v>
      </c>
      <c r="S25" s="45">
        <f t="shared" si="13"/>
        <v>55000</v>
      </c>
      <c r="T25" s="45">
        <f t="shared" si="13"/>
        <v>55000</v>
      </c>
      <c r="U25" s="45">
        <f t="shared" si="13"/>
        <v>55000</v>
      </c>
      <c r="V25" s="45">
        <f t="shared" si="13"/>
        <v>55000</v>
      </c>
      <c r="W25" s="45">
        <f t="shared" si="13"/>
        <v>55000</v>
      </c>
      <c r="X25" s="45">
        <f t="shared" si="13"/>
        <v>55000</v>
      </c>
      <c r="Y25" s="45">
        <f t="shared" si="13"/>
        <v>55000</v>
      </c>
      <c r="Z25" s="45">
        <f t="shared" si="13"/>
        <v>55000</v>
      </c>
      <c r="AA25" s="45">
        <f t="shared" si="13"/>
        <v>55000</v>
      </c>
      <c r="AB25" s="36">
        <f t="shared" si="12"/>
        <v>1260000</v>
      </c>
      <c r="AC25" s="37" t="s">
        <v>27</v>
      </c>
    </row>
    <row r="26" spans="1:29" x14ac:dyDescent="0.25">
      <c r="A26" s="34" t="s">
        <v>7</v>
      </c>
      <c r="B26" s="133"/>
      <c r="C26" s="130"/>
      <c r="D26" s="44">
        <v>10000</v>
      </c>
      <c r="E26" s="45">
        <f t="shared" ref="E26:T29" si="14">D26</f>
        <v>10000</v>
      </c>
      <c r="F26" s="45">
        <f t="shared" si="14"/>
        <v>10000</v>
      </c>
      <c r="G26" s="45">
        <f t="shared" si="14"/>
        <v>10000</v>
      </c>
      <c r="H26" s="45">
        <f t="shared" si="14"/>
        <v>10000</v>
      </c>
      <c r="I26" s="45">
        <f t="shared" si="14"/>
        <v>10000</v>
      </c>
      <c r="J26" s="45">
        <f t="shared" si="14"/>
        <v>10000</v>
      </c>
      <c r="K26" s="45">
        <f t="shared" si="14"/>
        <v>10000</v>
      </c>
      <c r="L26" s="45">
        <f t="shared" si="14"/>
        <v>10000</v>
      </c>
      <c r="M26" s="45">
        <f t="shared" si="14"/>
        <v>10000</v>
      </c>
      <c r="N26" s="45">
        <f t="shared" si="14"/>
        <v>10000</v>
      </c>
      <c r="O26" s="45">
        <f t="shared" si="14"/>
        <v>10000</v>
      </c>
      <c r="P26" s="45">
        <f>O26+O26*10%</f>
        <v>11000</v>
      </c>
      <c r="Q26" s="45">
        <f t="shared" si="14"/>
        <v>11000</v>
      </c>
      <c r="R26" s="45">
        <f t="shared" si="14"/>
        <v>11000</v>
      </c>
      <c r="S26" s="45">
        <f t="shared" si="14"/>
        <v>11000</v>
      </c>
      <c r="T26" s="45">
        <f t="shared" si="14"/>
        <v>11000</v>
      </c>
      <c r="U26" s="45">
        <f t="shared" si="13"/>
        <v>11000</v>
      </c>
      <c r="V26" s="45">
        <f t="shared" si="13"/>
        <v>11000</v>
      </c>
      <c r="W26" s="45">
        <f t="shared" si="13"/>
        <v>11000</v>
      </c>
      <c r="X26" s="45">
        <f t="shared" si="13"/>
        <v>11000</v>
      </c>
      <c r="Y26" s="45">
        <f t="shared" si="13"/>
        <v>11000</v>
      </c>
      <c r="Z26" s="45">
        <f t="shared" si="13"/>
        <v>11000</v>
      </c>
      <c r="AA26" s="45">
        <f t="shared" si="13"/>
        <v>11000</v>
      </c>
      <c r="AB26" s="36">
        <f t="shared" si="12"/>
        <v>252000</v>
      </c>
      <c r="AC26" s="37" t="s">
        <v>7</v>
      </c>
    </row>
    <row r="27" spans="1:29" x14ac:dyDescent="0.25">
      <c r="A27" s="34" t="s">
        <v>33</v>
      </c>
      <c r="B27" s="133"/>
      <c r="C27" s="130"/>
      <c r="D27" s="44">
        <v>300000</v>
      </c>
      <c r="E27" s="45">
        <f t="shared" si="14"/>
        <v>300000</v>
      </c>
      <c r="F27" s="45">
        <f t="shared" si="13"/>
        <v>300000</v>
      </c>
      <c r="G27" s="45">
        <f t="shared" si="13"/>
        <v>300000</v>
      </c>
      <c r="H27" s="45">
        <f t="shared" si="13"/>
        <v>300000</v>
      </c>
      <c r="I27" s="45">
        <f t="shared" si="13"/>
        <v>300000</v>
      </c>
      <c r="J27" s="45">
        <f t="shared" si="13"/>
        <v>300000</v>
      </c>
      <c r="K27" s="45">
        <f t="shared" si="13"/>
        <v>300000</v>
      </c>
      <c r="L27" s="45">
        <f t="shared" si="13"/>
        <v>300000</v>
      </c>
      <c r="M27" s="45">
        <f t="shared" si="13"/>
        <v>300000</v>
      </c>
      <c r="N27" s="45">
        <f t="shared" si="13"/>
        <v>300000</v>
      </c>
      <c r="O27" s="45">
        <f t="shared" si="13"/>
        <v>300000</v>
      </c>
      <c r="P27" s="45">
        <f>O27+O27*10%</f>
        <v>330000</v>
      </c>
      <c r="Q27" s="45">
        <f t="shared" si="13"/>
        <v>330000</v>
      </c>
      <c r="R27" s="45">
        <f t="shared" si="13"/>
        <v>330000</v>
      </c>
      <c r="S27" s="45">
        <f t="shared" si="13"/>
        <v>330000</v>
      </c>
      <c r="T27" s="45">
        <f t="shared" si="13"/>
        <v>330000</v>
      </c>
      <c r="U27" s="45">
        <f t="shared" si="13"/>
        <v>330000</v>
      </c>
      <c r="V27" s="45">
        <f t="shared" si="13"/>
        <v>330000</v>
      </c>
      <c r="W27" s="45">
        <f t="shared" si="13"/>
        <v>330000</v>
      </c>
      <c r="X27" s="45">
        <f t="shared" si="13"/>
        <v>330000</v>
      </c>
      <c r="Y27" s="45">
        <f t="shared" si="13"/>
        <v>330000</v>
      </c>
      <c r="Z27" s="45">
        <f t="shared" si="13"/>
        <v>330000</v>
      </c>
      <c r="AA27" s="45">
        <f t="shared" si="13"/>
        <v>330000</v>
      </c>
      <c r="AB27" s="36">
        <f t="shared" si="12"/>
        <v>7560000</v>
      </c>
      <c r="AC27" s="37" t="s">
        <v>33</v>
      </c>
    </row>
    <row r="28" spans="1:29" x14ac:dyDescent="0.25">
      <c r="A28" s="34" t="s">
        <v>34</v>
      </c>
      <c r="B28" s="133"/>
      <c r="C28" s="130"/>
      <c r="D28" s="44">
        <v>25000</v>
      </c>
      <c r="E28" s="45">
        <f t="shared" si="14"/>
        <v>25000</v>
      </c>
      <c r="F28" s="45">
        <f t="shared" si="13"/>
        <v>25000</v>
      </c>
      <c r="G28" s="45">
        <f t="shared" si="13"/>
        <v>25000</v>
      </c>
      <c r="H28" s="45">
        <f t="shared" si="13"/>
        <v>25000</v>
      </c>
      <c r="I28" s="45">
        <f t="shared" si="13"/>
        <v>25000</v>
      </c>
      <c r="J28" s="45">
        <f t="shared" si="13"/>
        <v>25000</v>
      </c>
      <c r="K28" s="45">
        <f t="shared" si="13"/>
        <v>25000</v>
      </c>
      <c r="L28" s="45">
        <f t="shared" si="13"/>
        <v>25000</v>
      </c>
      <c r="M28" s="45">
        <f t="shared" si="13"/>
        <v>25000</v>
      </c>
      <c r="N28" s="45">
        <f t="shared" si="13"/>
        <v>25000</v>
      </c>
      <c r="O28" s="45">
        <f t="shared" si="13"/>
        <v>25000</v>
      </c>
      <c r="P28" s="45">
        <f t="shared" si="13"/>
        <v>25000</v>
      </c>
      <c r="Q28" s="45">
        <f t="shared" si="13"/>
        <v>25000</v>
      </c>
      <c r="R28" s="45">
        <f t="shared" si="13"/>
        <v>25000</v>
      </c>
      <c r="S28" s="45">
        <f t="shared" si="13"/>
        <v>25000</v>
      </c>
      <c r="T28" s="45">
        <f t="shared" si="13"/>
        <v>25000</v>
      </c>
      <c r="U28" s="45">
        <f t="shared" si="13"/>
        <v>25000</v>
      </c>
      <c r="V28" s="45">
        <f t="shared" si="13"/>
        <v>25000</v>
      </c>
      <c r="W28" s="45">
        <f t="shared" si="13"/>
        <v>25000</v>
      </c>
      <c r="X28" s="45">
        <f t="shared" si="13"/>
        <v>25000</v>
      </c>
      <c r="Y28" s="45">
        <f t="shared" si="13"/>
        <v>25000</v>
      </c>
      <c r="Z28" s="45">
        <f t="shared" si="13"/>
        <v>25000</v>
      </c>
      <c r="AA28" s="45">
        <f t="shared" si="13"/>
        <v>25000</v>
      </c>
      <c r="AB28" s="36">
        <f t="shared" si="12"/>
        <v>600000</v>
      </c>
      <c r="AC28" s="37" t="s">
        <v>34</v>
      </c>
    </row>
    <row r="29" spans="1:29" x14ac:dyDescent="0.25">
      <c r="A29" s="34" t="s">
        <v>8</v>
      </c>
      <c r="B29" s="134"/>
      <c r="C29" s="131"/>
      <c r="D29" s="44">
        <v>5000</v>
      </c>
      <c r="E29" s="45">
        <f t="shared" si="14"/>
        <v>5000</v>
      </c>
      <c r="F29" s="45">
        <f t="shared" si="13"/>
        <v>5000</v>
      </c>
      <c r="G29" s="45">
        <f t="shared" si="13"/>
        <v>5000</v>
      </c>
      <c r="H29" s="45">
        <f t="shared" si="13"/>
        <v>5000</v>
      </c>
      <c r="I29" s="45">
        <f t="shared" si="13"/>
        <v>5000</v>
      </c>
      <c r="J29" s="45">
        <f t="shared" si="13"/>
        <v>5000</v>
      </c>
      <c r="K29" s="45">
        <f t="shared" si="13"/>
        <v>5000</v>
      </c>
      <c r="L29" s="45">
        <f t="shared" si="13"/>
        <v>5000</v>
      </c>
      <c r="M29" s="45">
        <f t="shared" si="13"/>
        <v>5000</v>
      </c>
      <c r="N29" s="45">
        <f t="shared" si="13"/>
        <v>5000</v>
      </c>
      <c r="O29" s="45">
        <f t="shared" si="13"/>
        <v>5000</v>
      </c>
      <c r="P29" s="45">
        <f>O29+O29*10%</f>
        <v>5500</v>
      </c>
      <c r="Q29" s="45">
        <f t="shared" si="13"/>
        <v>5500</v>
      </c>
      <c r="R29" s="45">
        <f t="shared" si="13"/>
        <v>5500</v>
      </c>
      <c r="S29" s="45">
        <f t="shared" si="13"/>
        <v>5500</v>
      </c>
      <c r="T29" s="45">
        <f t="shared" si="13"/>
        <v>5500</v>
      </c>
      <c r="U29" s="45">
        <f t="shared" si="13"/>
        <v>5500</v>
      </c>
      <c r="V29" s="45">
        <f t="shared" si="13"/>
        <v>5500</v>
      </c>
      <c r="W29" s="45">
        <f t="shared" si="13"/>
        <v>5500</v>
      </c>
      <c r="X29" s="45">
        <f t="shared" si="13"/>
        <v>5500</v>
      </c>
      <c r="Y29" s="45">
        <f t="shared" si="13"/>
        <v>5500</v>
      </c>
      <c r="Z29" s="45">
        <f t="shared" si="13"/>
        <v>5500</v>
      </c>
      <c r="AA29" s="45">
        <f t="shared" si="13"/>
        <v>5500</v>
      </c>
      <c r="AB29" s="36">
        <f t="shared" si="12"/>
        <v>126000</v>
      </c>
      <c r="AC29" s="37" t="s">
        <v>8</v>
      </c>
    </row>
    <row r="30" spans="1:29" s="33" customFormat="1" x14ac:dyDescent="0.25">
      <c r="A30" s="30" t="s">
        <v>32</v>
      </c>
      <c r="B30" s="38">
        <v>0.25</v>
      </c>
      <c r="C30" s="43"/>
      <c r="D30" s="43">
        <f t="shared" ref="D30:AA30" si="15">D13*$B$30</f>
        <v>208312.5</v>
      </c>
      <c r="E30" s="43">
        <f t="shared" si="15"/>
        <v>416625</v>
      </c>
      <c r="F30" s="43">
        <f t="shared" si="15"/>
        <v>624937.5</v>
      </c>
      <c r="G30" s="43">
        <f t="shared" si="15"/>
        <v>833250</v>
      </c>
      <c r="H30" s="43">
        <f t="shared" si="15"/>
        <v>1041562.5</v>
      </c>
      <c r="I30" s="43">
        <f t="shared" si="15"/>
        <v>1249875</v>
      </c>
      <c r="J30" s="43">
        <f t="shared" si="15"/>
        <v>1749825</v>
      </c>
      <c r="K30" s="43">
        <f t="shared" si="15"/>
        <v>1999800</v>
      </c>
      <c r="L30" s="43">
        <f t="shared" si="15"/>
        <v>2249775</v>
      </c>
      <c r="M30" s="43">
        <f t="shared" si="15"/>
        <v>2499750</v>
      </c>
      <c r="N30" s="43">
        <f t="shared" si="15"/>
        <v>2749725</v>
      </c>
      <c r="O30" s="43">
        <f t="shared" si="15"/>
        <v>2999700</v>
      </c>
      <c r="P30" s="43">
        <f t="shared" si="15"/>
        <v>3791287.5</v>
      </c>
      <c r="Q30" s="43">
        <f t="shared" si="15"/>
        <v>4082925</v>
      </c>
      <c r="R30" s="43">
        <f t="shared" si="15"/>
        <v>4374562.5</v>
      </c>
      <c r="S30" s="43">
        <f t="shared" si="15"/>
        <v>4666200</v>
      </c>
      <c r="T30" s="43">
        <f t="shared" si="15"/>
        <v>4957837.5</v>
      </c>
      <c r="U30" s="43">
        <f t="shared" si="15"/>
        <v>5249475</v>
      </c>
      <c r="V30" s="43">
        <f t="shared" si="15"/>
        <v>6332700</v>
      </c>
      <c r="W30" s="43">
        <f t="shared" si="15"/>
        <v>6666000</v>
      </c>
      <c r="X30" s="43">
        <f t="shared" si="15"/>
        <v>6999300</v>
      </c>
      <c r="Y30" s="43">
        <f t="shared" si="15"/>
        <v>7332600</v>
      </c>
      <c r="Z30" s="43">
        <f t="shared" si="15"/>
        <v>7665900</v>
      </c>
      <c r="AA30" s="43">
        <f t="shared" si="15"/>
        <v>7999200</v>
      </c>
      <c r="AB30" s="27">
        <f t="shared" si="12"/>
        <v>88741125</v>
      </c>
      <c r="AC30" s="32" t="s">
        <v>32</v>
      </c>
    </row>
    <row r="31" spans="1:29" s="29" customFormat="1" x14ac:dyDescent="0.25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6"/>
    </row>
    <row r="32" spans="1:29" s="33" customFormat="1" x14ac:dyDescent="0.25">
      <c r="A32" s="30" t="s">
        <v>30</v>
      </c>
      <c r="B32" s="46"/>
      <c r="C32" s="43"/>
      <c r="D32" s="43">
        <f t="shared" ref="D32:AB32" si="16">D13-D17</f>
        <v>-209462.5</v>
      </c>
      <c r="E32" s="43">
        <f t="shared" si="16"/>
        <v>-28925</v>
      </c>
      <c r="F32" s="43">
        <f t="shared" si="16"/>
        <v>151612.5</v>
      </c>
      <c r="G32" s="43">
        <f t="shared" si="16"/>
        <v>332150</v>
      </c>
      <c r="H32" s="43">
        <f t="shared" si="16"/>
        <v>512687.5</v>
      </c>
      <c r="I32" s="43">
        <f t="shared" si="16"/>
        <v>693225</v>
      </c>
      <c r="J32" s="43">
        <f t="shared" si="16"/>
        <v>1126515</v>
      </c>
      <c r="K32" s="43">
        <f t="shared" si="16"/>
        <v>1343160</v>
      </c>
      <c r="L32" s="43">
        <f t="shared" si="16"/>
        <v>1559805</v>
      </c>
      <c r="M32" s="43">
        <f t="shared" si="16"/>
        <v>1776450</v>
      </c>
      <c r="N32" s="43">
        <f t="shared" si="16"/>
        <v>1993095</v>
      </c>
      <c r="O32" s="43">
        <f t="shared" si="16"/>
        <v>2209740</v>
      </c>
      <c r="P32" s="43">
        <f t="shared" si="16"/>
        <v>2859282.5</v>
      </c>
      <c r="Q32" s="43">
        <f t="shared" si="16"/>
        <v>3112035</v>
      </c>
      <c r="R32" s="43">
        <f t="shared" si="16"/>
        <v>3364787.5</v>
      </c>
      <c r="S32" s="43">
        <f t="shared" si="16"/>
        <v>3617540</v>
      </c>
      <c r="T32" s="43">
        <f t="shared" si="16"/>
        <v>3870292.5</v>
      </c>
      <c r="U32" s="43">
        <f t="shared" si="16"/>
        <v>4123045</v>
      </c>
      <c r="V32" s="43">
        <f t="shared" si="16"/>
        <v>5061840</v>
      </c>
      <c r="W32" s="43">
        <f t="shared" si="16"/>
        <v>5350700</v>
      </c>
      <c r="X32" s="43">
        <f t="shared" si="16"/>
        <v>5639560</v>
      </c>
      <c r="Y32" s="43">
        <f t="shared" si="16"/>
        <v>5928420</v>
      </c>
      <c r="Z32" s="43">
        <f t="shared" si="16"/>
        <v>6217280</v>
      </c>
      <c r="AA32" s="43">
        <f t="shared" si="16"/>
        <v>6506140</v>
      </c>
      <c r="AB32" s="27">
        <f t="shared" si="16"/>
        <v>67110975</v>
      </c>
      <c r="AC32" s="32" t="s">
        <v>30</v>
      </c>
    </row>
    <row r="33" spans="1:29" x14ac:dyDescent="0.25">
      <c r="A33" s="34" t="s">
        <v>45</v>
      </c>
      <c r="B33" s="47"/>
      <c r="C33" s="48"/>
      <c r="D33" s="49">
        <f t="shared" ref="D33:AB33" si="17">D32/D13</f>
        <v>-0.25138013801380138</v>
      </c>
      <c r="E33" s="49">
        <f t="shared" si="17"/>
        <v>-1.7356735673567356E-2</v>
      </c>
      <c r="F33" s="49">
        <f t="shared" si="17"/>
        <v>6.0651065106510652E-2</v>
      </c>
      <c r="G33" s="49">
        <f t="shared" si="17"/>
        <v>9.9654965496549661E-2</v>
      </c>
      <c r="H33" s="49">
        <f t="shared" si="17"/>
        <v>0.12305730573057305</v>
      </c>
      <c r="I33" s="49">
        <f t="shared" si="17"/>
        <v>0.13865886588658866</v>
      </c>
      <c r="J33" s="49">
        <f t="shared" si="17"/>
        <v>0.16094680896661095</v>
      </c>
      <c r="K33" s="49">
        <f t="shared" si="17"/>
        <v>0.16791179117911792</v>
      </c>
      <c r="L33" s="49">
        <f t="shared" si="17"/>
        <v>0.17332899956662332</v>
      </c>
      <c r="M33" s="49">
        <f t="shared" si="17"/>
        <v>0.17766276627662766</v>
      </c>
      <c r="N33" s="49">
        <f t="shared" si="17"/>
        <v>0.18120857540299484</v>
      </c>
      <c r="O33" s="49">
        <f t="shared" si="17"/>
        <v>0.18416341634163416</v>
      </c>
      <c r="P33" s="49">
        <f t="shared" si="17"/>
        <v>0.18854297517663854</v>
      </c>
      <c r="Q33" s="49">
        <f t="shared" si="17"/>
        <v>0.19055181028306911</v>
      </c>
      <c r="R33" s="49">
        <f t="shared" si="17"/>
        <v>0.1922928007086423</v>
      </c>
      <c r="S33" s="49">
        <f t="shared" si="17"/>
        <v>0.19381616733101881</v>
      </c>
      <c r="T33" s="49">
        <f t="shared" si="17"/>
        <v>0.19516031435076281</v>
      </c>
      <c r="U33" s="49">
        <f t="shared" si="17"/>
        <v>0.19635511170164635</v>
      </c>
      <c r="V33" s="49">
        <f t="shared" si="17"/>
        <v>0.1998294566298735</v>
      </c>
      <c r="W33" s="49">
        <f t="shared" si="17"/>
        <v>0.20067131713171318</v>
      </c>
      <c r="X33" s="49">
        <f t="shared" si="17"/>
        <v>0.20143300044290144</v>
      </c>
      <c r="Y33" s="49">
        <f t="shared" si="17"/>
        <v>0.20212543981670894</v>
      </c>
      <c r="Z33" s="49">
        <f t="shared" si="17"/>
        <v>0.20275766707105494</v>
      </c>
      <c r="AA33" s="49">
        <f t="shared" si="17"/>
        <v>0.20333720872087208</v>
      </c>
      <c r="AB33" s="42">
        <f t="shared" si="17"/>
        <v>0.18906390639063905</v>
      </c>
      <c r="AC33" s="37" t="s">
        <v>45</v>
      </c>
    </row>
    <row r="34" spans="1:29" s="29" customFormat="1" x14ac:dyDescent="0.2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9"/>
    </row>
    <row r="35" spans="1:29" s="40" customFormat="1" x14ac:dyDescent="0.25">
      <c r="A35" s="30" t="s">
        <v>9</v>
      </c>
      <c r="B35" s="46"/>
      <c r="C35" s="43">
        <f>-C4</f>
        <v>-35000000</v>
      </c>
      <c r="D35" s="43">
        <f>C35+D32</f>
        <v>-35209462.5</v>
      </c>
      <c r="E35" s="43">
        <f>D35+E32</f>
        <v>-35238387.5</v>
      </c>
      <c r="F35" s="43">
        <f t="shared" ref="F35:AA35" si="18">E35+F32</f>
        <v>-35086775</v>
      </c>
      <c r="G35" s="43">
        <f t="shared" si="18"/>
        <v>-34754625</v>
      </c>
      <c r="H35" s="43">
        <f t="shared" si="18"/>
        <v>-34241937.5</v>
      </c>
      <c r="I35" s="43">
        <f t="shared" si="18"/>
        <v>-33548712.5</v>
      </c>
      <c r="J35" s="43">
        <f t="shared" si="18"/>
        <v>-32422197.5</v>
      </c>
      <c r="K35" s="43">
        <f t="shared" si="18"/>
        <v>-31079037.5</v>
      </c>
      <c r="L35" s="43">
        <f t="shared" si="18"/>
        <v>-29519232.5</v>
      </c>
      <c r="M35" s="43">
        <f t="shared" si="18"/>
        <v>-27742782.5</v>
      </c>
      <c r="N35" s="43">
        <f t="shared" si="18"/>
        <v>-25749687.5</v>
      </c>
      <c r="O35" s="43">
        <f t="shared" si="18"/>
        <v>-23539947.5</v>
      </c>
      <c r="P35" s="43">
        <f t="shared" si="18"/>
        <v>-20680665</v>
      </c>
      <c r="Q35" s="43">
        <f t="shared" si="18"/>
        <v>-17568630</v>
      </c>
      <c r="R35" s="43">
        <f t="shared" si="18"/>
        <v>-14203842.5</v>
      </c>
      <c r="S35" s="43">
        <f t="shared" si="18"/>
        <v>-10586302.5</v>
      </c>
      <c r="T35" s="43">
        <f t="shared" si="18"/>
        <v>-6716010</v>
      </c>
      <c r="U35" s="43">
        <f t="shared" si="18"/>
        <v>-2592965</v>
      </c>
      <c r="V35" s="43">
        <f t="shared" si="18"/>
        <v>2468875</v>
      </c>
      <c r="W35" s="43">
        <f t="shared" si="18"/>
        <v>7819575</v>
      </c>
      <c r="X35" s="43">
        <f t="shared" si="18"/>
        <v>13459135</v>
      </c>
      <c r="Y35" s="43">
        <f t="shared" si="18"/>
        <v>19387555</v>
      </c>
      <c r="Z35" s="43">
        <f t="shared" si="18"/>
        <v>25604835</v>
      </c>
      <c r="AA35" s="43">
        <f t="shared" si="18"/>
        <v>32110975</v>
      </c>
      <c r="AB35" s="39">
        <v>20826320</v>
      </c>
      <c r="AC35" s="32" t="s">
        <v>9</v>
      </c>
    </row>
    <row r="36" spans="1:29" hidden="1" x14ac:dyDescent="0.25">
      <c r="A36" s="34"/>
      <c r="B36" s="50"/>
      <c r="C36" s="51"/>
      <c r="D36" s="52">
        <f>IF(D35&lt;0,1,0)</f>
        <v>1</v>
      </c>
      <c r="E36" s="52">
        <f t="shared" ref="E36:AA36" si="19">IF(E35&lt;0,1,0)</f>
        <v>1</v>
      </c>
      <c r="F36" s="52">
        <f t="shared" si="19"/>
        <v>1</v>
      </c>
      <c r="G36" s="52">
        <f t="shared" si="19"/>
        <v>1</v>
      </c>
      <c r="H36" s="52">
        <f t="shared" si="19"/>
        <v>1</v>
      </c>
      <c r="I36" s="52">
        <f t="shared" si="19"/>
        <v>1</v>
      </c>
      <c r="J36" s="52">
        <f t="shared" si="19"/>
        <v>1</v>
      </c>
      <c r="K36" s="52">
        <f t="shared" si="19"/>
        <v>1</v>
      </c>
      <c r="L36" s="52">
        <f t="shared" si="19"/>
        <v>1</v>
      </c>
      <c r="M36" s="52">
        <f t="shared" si="19"/>
        <v>1</v>
      </c>
      <c r="N36" s="52">
        <f t="shared" si="19"/>
        <v>1</v>
      </c>
      <c r="O36" s="52">
        <f t="shared" si="19"/>
        <v>1</v>
      </c>
      <c r="P36" s="52">
        <f t="shared" si="19"/>
        <v>1</v>
      </c>
      <c r="Q36" s="52">
        <f t="shared" si="19"/>
        <v>1</v>
      </c>
      <c r="R36" s="52">
        <f t="shared" si="19"/>
        <v>1</v>
      </c>
      <c r="S36" s="52">
        <f t="shared" si="19"/>
        <v>1</v>
      </c>
      <c r="T36" s="52">
        <f t="shared" si="19"/>
        <v>1</v>
      </c>
      <c r="U36" s="52">
        <f t="shared" si="19"/>
        <v>1</v>
      </c>
      <c r="V36" s="52">
        <f t="shared" si="19"/>
        <v>0</v>
      </c>
      <c r="W36" s="52">
        <f t="shared" si="19"/>
        <v>0</v>
      </c>
      <c r="X36" s="52">
        <f t="shared" si="19"/>
        <v>0</v>
      </c>
      <c r="Y36" s="52">
        <f t="shared" si="19"/>
        <v>0</v>
      </c>
      <c r="Z36" s="52">
        <f t="shared" si="19"/>
        <v>0</v>
      </c>
      <c r="AA36" s="52">
        <f t="shared" si="19"/>
        <v>0</v>
      </c>
      <c r="AB36" s="53"/>
      <c r="AC36" s="37"/>
    </row>
    <row r="37" spans="1:29" s="29" customFormat="1" ht="17.399999999999999" thickBot="1" x14ac:dyDescent="0.3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2"/>
    </row>
    <row r="38" spans="1:29" x14ac:dyDescent="0.25">
      <c r="B38" s="54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5"/>
    </row>
    <row r="39" spans="1:29" x14ac:dyDescent="0.25">
      <c r="J39" s="18" t="s">
        <v>25</v>
      </c>
    </row>
    <row r="42" spans="1:29" x14ac:dyDescent="0.25">
      <c r="C42" s="17" t="s">
        <v>25</v>
      </c>
    </row>
  </sheetData>
  <mergeCells count="15">
    <mergeCell ref="A1:AC1"/>
    <mergeCell ref="A31:AC31"/>
    <mergeCell ref="A34:AC34"/>
    <mergeCell ref="A37:AC37"/>
    <mergeCell ref="A2:I2"/>
    <mergeCell ref="B3:B7"/>
    <mergeCell ref="C10:C11"/>
    <mergeCell ref="C13:C15"/>
    <mergeCell ref="C17:C29"/>
    <mergeCell ref="B22:B29"/>
    <mergeCell ref="B17:B18"/>
    <mergeCell ref="B13:B14"/>
    <mergeCell ref="B10:B11"/>
    <mergeCell ref="A12:AC12"/>
    <mergeCell ref="A16:AC16"/>
  </mergeCells>
  <conditionalFormatting sqref="C35:AA35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showGridLines="0" tabSelected="1" workbookViewId="0">
      <selection activeCell="A8" sqref="A8"/>
    </sheetView>
  </sheetViews>
  <sheetFormatPr defaultColWidth="19.33203125" defaultRowHeight="21.6" x14ac:dyDescent="0.5"/>
  <cols>
    <col min="1" max="1" width="33.33203125" style="61" customWidth="1"/>
    <col min="2" max="4" width="19.33203125" style="69"/>
    <col min="5" max="5" width="21.109375" style="61" customWidth="1"/>
    <col min="6" max="16384" width="19.33203125" style="61"/>
  </cols>
  <sheetData>
    <row r="1" spans="1:5" ht="21" customHeight="1" x14ac:dyDescent="0.5">
      <c r="A1" s="57" t="s">
        <v>15</v>
      </c>
      <c r="B1" s="58">
        <v>16</v>
      </c>
      <c r="C1" s="59"/>
      <c r="D1" s="59"/>
      <c r="E1" s="60"/>
    </row>
    <row r="2" spans="1:5" ht="21.75" customHeight="1" x14ac:dyDescent="0.5">
      <c r="A2" s="62" t="s">
        <v>46</v>
      </c>
      <c r="B2" s="63" t="s">
        <v>13</v>
      </c>
      <c r="C2" s="63" t="s">
        <v>10</v>
      </c>
      <c r="D2" s="63" t="s">
        <v>11</v>
      </c>
      <c r="E2" s="64" t="s">
        <v>12</v>
      </c>
    </row>
    <row r="3" spans="1:5" s="66" customFormat="1" ht="19.5" customHeight="1" x14ac:dyDescent="0.25">
      <c r="A3" s="65" t="s">
        <v>52</v>
      </c>
      <c r="B3" s="98">
        <f>'Финансовая модель'!C4</f>
        <v>35000000</v>
      </c>
      <c r="C3" s="99"/>
      <c r="D3" s="99"/>
      <c r="E3" s="100"/>
    </row>
    <row r="4" spans="1:5" s="66" customFormat="1" ht="19.5" customHeight="1" x14ac:dyDescent="0.25">
      <c r="A4" s="65" t="s">
        <v>3</v>
      </c>
      <c r="B4" s="99"/>
      <c r="C4" s="98">
        <f>SUM('Финансовая модель'!D13:O13)</f>
        <v>74492550</v>
      </c>
      <c r="D4" s="98">
        <f>SUM('Финансовая модель'!P13:AA13)</f>
        <v>280471950</v>
      </c>
      <c r="E4" s="101">
        <f>SUM(C4:D4)</f>
        <v>354964500</v>
      </c>
    </row>
    <row r="5" spans="1:5" s="66" customFormat="1" ht="19.5" customHeight="1" x14ac:dyDescent="0.25">
      <c r="A5" s="65" t="s">
        <v>4</v>
      </c>
      <c r="B5" s="99"/>
      <c r="C5" s="98">
        <f>SUM('Финансовая модель'!D17:O17)</f>
        <v>63032497.5</v>
      </c>
      <c r="D5" s="98">
        <f>SUM('Финансовая модель'!P17:AA17)</f>
        <v>224821027.5</v>
      </c>
      <c r="E5" s="101">
        <f>SUM(C5:D5)</f>
        <v>287853525</v>
      </c>
    </row>
    <row r="6" spans="1:5" s="66" customFormat="1" ht="19.5" customHeight="1" x14ac:dyDescent="0.25">
      <c r="A6" s="65" t="s">
        <v>32</v>
      </c>
      <c r="B6" s="99"/>
      <c r="C6" s="98">
        <f>SUM('Финансовая модель'!D30:O30)</f>
        <v>18623137.5</v>
      </c>
      <c r="D6" s="98">
        <f>SUM('Финансовая модель'!P30:AA30)</f>
        <v>70117987.5</v>
      </c>
      <c r="E6" s="101">
        <f>SUM(C6:D6)</f>
        <v>88741125</v>
      </c>
    </row>
    <row r="7" spans="1:5" s="66" customFormat="1" ht="19.5" customHeight="1" x14ac:dyDescent="0.25">
      <c r="A7" s="65" t="s">
        <v>30</v>
      </c>
      <c r="B7" s="99"/>
      <c r="C7" s="98">
        <f>C4-C5</f>
        <v>11460052.5</v>
      </c>
      <c r="D7" s="98">
        <f t="shared" ref="D7:E7" si="0">D4-D5</f>
        <v>55650922.5</v>
      </c>
      <c r="E7" s="101">
        <f t="shared" si="0"/>
        <v>67110975</v>
      </c>
    </row>
    <row r="8" spans="1:5" s="66" customFormat="1" ht="19.5" customHeight="1" x14ac:dyDescent="0.25">
      <c r="A8" s="65" t="s">
        <v>45</v>
      </c>
      <c r="B8" s="99"/>
      <c r="C8" s="102">
        <f>C6/C4</f>
        <v>0.25</v>
      </c>
      <c r="D8" s="102">
        <f>D6/D4</f>
        <v>0.25</v>
      </c>
      <c r="E8" s="103">
        <f>E6/E4</f>
        <v>0.25</v>
      </c>
    </row>
    <row r="9" spans="1:5" s="66" customFormat="1" ht="19.5" customHeight="1" thickBot="1" x14ac:dyDescent="0.3">
      <c r="A9" s="67" t="s">
        <v>14</v>
      </c>
      <c r="B9" s="104"/>
      <c r="C9" s="105">
        <f>(C6-$B$3)/$B$3</f>
        <v>-0.46791035714285717</v>
      </c>
      <c r="D9" s="105">
        <f>(D6-$B$3)/$B$3</f>
        <v>1.0033710714285715</v>
      </c>
      <c r="E9" s="106">
        <f>(E6-$B$3)/$B$3</f>
        <v>1.5354607142857142</v>
      </c>
    </row>
    <row r="19" spans="1:1" x14ac:dyDescent="0.5">
      <c r="A19" s="68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topLeftCell="A10" workbookViewId="0">
      <selection activeCell="L20" sqref="L20"/>
    </sheetView>
  </sheetViews>
  <sheetFormatPr defaultColWidth="8.88671875" defaultRowHeight="16.2" x14ac:dyDescent="0.4"/>
  <cols>
    <col min="1" max="1" width="21.88671875" style="70" bestFit="1" customWidth="1"/>
    <col min="2" max="12" width="11.6640625" style="70" customWidth="1"/>
    <col min="13" max="16384" width="8.88671875" style="70"/>
  </cols>
  <sheetData>
    <row r="1" spans="1:12" s="94" customFormat="1" ht="33.6" x14ac:dyDescent="0.4">
      <c r="A1" s="135" t="s">
        <v>26</v>
      </c>
      <c r="B1" s="135"/>
      <c r="C1" s="135"/>
      <c r="D1" s="135"/>
      <c r="E1" s="135"/>
      <c r="F1" s="135"/>
      <c r="G1" s="93"/>
      <c r="H1" s="93"/>
      <c r="I1" s="93"/>
      <c r="J1" s="93"/>
      <c r="K1" s="93"/>
      <c r="L1" s="93"/>
    </row>
    <row r="2" spans="1:12" ht="96" customHeight="1" x14ac:dyDescent="0.4">
      <c r="A2" s="136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x14ac:dyDescent="0.4">
      <c r="A3" s="95" t="s">
        <v>17</v>
      </c>
      <c r="B3" s="96">
        <v>0</v>
      </c>
      <c r="C3" s="96">
        <v>0.1</v>
      </c>
      <c r="D3" s="96">
        <f>C3+10%</f>
        <v>0.2</v>
      </c>
      <c r="E3" s="96">
        <f t="shared" ref="E3:L3" si="0">D3+10%</f>
        <v>0.30000000000000004</v>
      </c>
      <c r="F3" s="96">
        <f t="shared" si="0"/>
        <v>0.4</v>
      </c>
      <c r="G3" s="96">
        <f t="shared" si="0"/>
        <v>0.5</v>
      </c>
      <c r="H3" s="96">
        <f t="shared" si="0"/>
        <v>0.6</v>
      </c>
      <c r="I3" s="96">
        <f t="shared" si="0"/>
        <v>0.7</v>
      </c>
      <c r="J3" s="96">
        <f t="shared" si="0"/>
        <v>0.79999999999999993</v>
      </c>
      <c r="K3" s="96">
        <f t="shared" si="0"/>
        <v>0.89999999999999991</v>
      </c>
      <c r="L3" s="96">
        <f t="shared" si="0"/>
        <v>0.99999999999999989</v>
      </c>
    </row>
    <row r="4" spans="1:12" x14ac:dyDescent="0.4">
      <c r="A4" s="95" t="s">
        <v>3</v>
      </c>
      <c r="B4" s="97">
        <f>L4*B3</f>
        <v>0</v>
      </c>
      <c r="C4" s="97">
        <f>L4*C3</f>
        <v>35496450</v>
      </c>
      <c r="D4" s="97">
        <f>L4*D3</f>
        <v>70992900</v>
      </c>
      <c r="E4" s="97">
        <f>L4*E3</f>
        <v>106489350.00000001</v>
      </c>
      <c r="F4" s="97">
        <f>L4*F3</f>
        <v>141985800</v>
      </c>
      <c r="G4" s="97">
        <f>L4*G3</f>
        <v>177482250</v>
      </c>
      <c r="H4" s="97">
        <f>L4*H3</f>
        <v>212978700</v>
      </c>
      <c r="I4" s="97">
        <f>L4*I3</f>
        <v>248475149.99999997</v>
      </c>
      <c r="J4" s="97">
        <f>L4*J3</f>
        <v>283971600</v>
      </c>
      <c r="K4" s="97">
        <f>L4*K3</f>
        <v>319468049.99999994</v>
      </c>
      <c r="L4" s="97">
        <f>'Финансовые результаты'!E4</f>
        <v>354964500</v>
      </c>
    </row>
    <row r="5" spans="1:12" x14ac:dyDescent="0.4">
      <c r="A5" s="95" t="s">
        <v>6</v>
      </c>
      <c r="B5" s="97">
        <f>'Финансовая модель'!AB24</f>
        <v>98539125</v>
      </c>
      <c r="C5" s="97">
        <f>B5</f>
        <v>98539125</v>
      </c>
      <c r="D5" s="97">
        <f t="shared" ref="D5:L5" si="1">C5</f>
        <v>98539125</v>
      </c>
      <c r="E5" s="97">
        <f t="shared" si="1"/>
        <v>98539125</v>
      </c>
      <c r="F5" s="97">
        <f t="shared" si="1"/>
        <v>98539125</v>
      </c>
      <c r="G5" s="97">
        <f t="shared" si="1"/>
        <v>98539125</v>
      </c>
      <c r="H5" s="97">
        <f t="shared" si="1"/>
        <v>98539125</v>
      </c>
      <c r="I5" s="97">
        <f t="shared" si="1"/>
        <v>98539125</v>
      </c>
      <c r="J5" s="97">
        <f t="shared" si="1"/>
        <v>98539125</v>
      </c>
      <c r="K5" s="97">
        <f t="shared" si="1"/>
        <v>98539125</v>
      </c>
      <c r="L5" s="97">
        <f t="shared" si="1"/>
        <v>98539125</v>
      </c>
    </row>
    <row r="6" spans="1:12" x14ac:dyDescent="0.4">
      <c r="A6" s="95" t="s">
        <v>5</v>
      </c>
      <c r="B6" s="97">
        <v>0</v>
      </c>
      <c r="C6" s="97">
        <f>L6*C3</f>
        <v>18931440</v>
      </c>
      <c r="D6" s="97">
        <f>L6*D3</f>
        <v>37862880</v>
      </c>
      <c r="E6" s="97">
        <f>L6*E3</f>
        <v>56794320.000000007</v>
      </c>
      <c r="F6" s="97">
        <f>L6*F3</f>
        <v>75725760</v>
      </c>
      <c r="G6" s="97">
        <f>L6*G3</f>
        <v>94657200</v>
      </c>
      <c r="H6" s="97">
        <f>L6*H3</f>
        <v>113588640</v>
      </c>
      <c r="I6" s="97">
        <f>L6*I3</f>
        <v>132520079.99999999</v>
      </c>
      <c r="J6" s="97">
        <f>L6*J3</f>
        <v>151451520</v>
      </c>
      <c r="K6" s="97">
        <f>L6*K3</f>
        <v>170382959.99999997</v>
      </c>
      <c r="L6" s="97">
        <f>'Финансовая модель'!AB18</f>
        <v>189314400</v>
      </c>
    </row>
    <row r="7" spans="1:12" x14ac:dyDescent="0.4">
      <c r="A7" s="95" t="s">
        <v>18</v>
      </c>
      <c r="B7" s="97">
        <f>B5</f>
        <v>98539125</v>
      </c>
      <c r="C7" s="97">
        <f>C5+C6</f>
        <v>117470565</v>
      </c>
      <c r="D7" s="97">
        <f t="shared" ref="D7:K7" si="2">D5+D6</f>
        <v>136402005</v>
      </c>
      <c r="E7" s="97">
        <f t="shared" si="2"/>
        <v>155333445</v>
      </c>
      <c r="F7" s="97">
        <f t="shared" si="2"/>
        <v>174264885</v>
      </c>
      <c r="G7" s="97">
        <f t="shared" si="2"/>
        <v>193196325</v>
      </c>
      <c r="H7" s="97">
        <f t="shared" si="2"/>
        <v>212127765</v>
      </c>
      <c r="I7" s="97">
        <f t="shared" si="2"/>
        <v>231059205</v>
      </c>
      <c r="J7" s="97">
        <f t="shared" si="2"/>
        <v>249990645</v>
      </c>
      <c r="K7" s="97">
        <f t="shared" si="2"/>
        <v>268922085</v>
      </c>
      <c r="L7" s="97">
        <f>'Финансовые результаты'!E5</f>
        <v>287853525</v>
      </c>
    </row>
    <row r="8" spans="1:12" x14ac:dyDescent="0.4">
      <c r="A8" s="95" t="s">
        <v>0</v>
      </c>
      <c r="B8" s="97">
        <v>0</v>
      </c>
      <c r="C8" s="97">
        <f>L8*C3</f>
        <v>3000</v>
      </c>
      <c r="D8" s="97">
        <f>L8*D3</f>
        <v>6000</v>
      </c>
      <c r="E8" s="97">
        <f>L8*E3</f>
        <v>9000.0000000000018</v>
      </c>
      <c r="F8" s="97">
        <f>L8*F3</f>
        <v>12000</v>
      </c>
      <c r="G8" s="97">
        <f>L8*G3</f>
        <v>15000</v>
      </c>
      <c r="H8" s="97">
        <f>L8*H3</f>
        <v>18000</v>
      </c>
      <c r="I8" s="97">
        <f>L8*I3</f>
        <v>21000</v>
      </c>
      <c r="J8" s="97">
        <f>L8*J3</f>
        <v>23999.999999999996</v>
      </c>
      <c r="K8" s="97">
        <f>L8*K3</f>
        <v>26999.999999999996</v>
      </c>
      <c r="L8" s="97">
        <f>'Финансовая модель'!AB10</f>
        <v>30000</v>
      </c>
    </row>
    <row r="9" spans="1:12" x14ac:dyDescent="0.4">
      <c r="A9" s="95" t="s">
        <v>19</v>
      </c>
      <c r="B9" s="97"/>
      <c r="C9" s="97">
        <f>C8/36</f>
        <v>83.333333333333329</v>
      </c>
      <c r="D9" s="97">
        <f t="shared" ref="D9:L9" si="3">D8/36</f>
        <v>166.66666666666666</v>
      </c>
      <c r="E9" s="97">
        <f t="shared" si="3"/>
        <v>250.00000000000006</v>
      </c>
      <c r="F9" s="97">
        <f t="shared" si="3"/>
        <v>333.33333333333331</v>
      </c>
      <c r="G9" s="97">
        <f t="shared" si="3"/>
        <v>416.66666666666669</v>
      </c>
      <c r="H9" s="97">
        <f t="shared" si="3"/>
        <v>500</v>
      </c>
      <c r="I9" s="97">
        <f t="shared" si="3"/>
        <v>583.33333333333337</v>
      </c>
      <c r="J9" s="97">
        <f t="shared" si="3"/>
        <v>666.66666666666652</v>
      </c>
      <c r="K9" s="97">
        <f t="shared" si="3"/>
        <v>749.99999999999989</v>
      </c>
      <c r="L9" s="97">
        <f t="shared" si="3"/>
        <v>833.33333333333337</v>
      </c>
    </row>
  </sheetData>
  <mergeCells count="2">
    <mergeCell ref="A1:F1"/>
    <mergeCell ref="A2:L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="98" zoomScaleNormal="98" workbookViewId="0">
      <selection activeCell="O14" sqref="O14"/>
    </sheetView>
  </sheetViews>
  <sheetFormatPr defaultColWidth="10.88671875" defaultRowHeight="16.2" x14ac:dyDescent="0.4"/>
  <cols>
    <col min="1" max="1" width="11.33203125" style="89" customWidth="1"/>
    <col min="2" max="2" width="12.109375" style="70" customWidth="1"/>
    <col min="3" max="3" width="14.5546875" style="70" customWidth="1"/>
    <col min="4" max="4" width="13.5546875" style="90" customWidth="1"/>
    <col min="5" max="5" width="11" style="70" customWidth="1"/>
    <col min="6" max="6" width="12" style="70" customWidth="1"/>
    <col min="7" max="8" width="12.6640625" style="70" customWidth="1"/>
    <col min="9" max="16384" width="10.88671875" style="70"/>
  </cols>
  <sheetData>
    <row r="1" spans="1:15" ht="41.1" customHeight="1" x14ac:dyDescent="0.4">
      <c r="A1" s="151" t="s">
        <v>47</v>
      </c>
      <c r="B1" s="152"/>
      <c r="C1" s="152"/>
      <c r="D1" s="152"/>
      <c r="E1" s="152"/>
      <c r="F1" s="152"/>
      <c r="G1" s="152"/>
      <c r="H1" s="153"/>
    </row>
    <row r="2" spans="1:15" ht="9.75" customHeight="1" x14ac:dyDescent="0.4">
      <c r="A2" s="154"/>
      <c r="B2" s="155"/>
      <c r="C2" s="155"/>
      <c r="D2" s="155"/>
      <c r="E2" s="155"/>
      <c r="F2" s="155"/>
      <c r="G2" s="155"/>
      <c r="H2" s="156"/>
    </row>
    <row r="3" spans="1:15" ht="10.5" customHeight="1" x14ac:dyDescent="0.4">
      <c r="A3" s="157"/>
      <c r="B3" s="158"/>
      <c r="C3" s="158"/>
      <c r="D3" s="158"/>
      <c r="E3" s="158"/>
      <c r="F3" s="158"/>
      <c r="G3" s="158"/>
      <c r="H3" s="159"/>
    </row>
    <row r="4" spans="1:15" s="72" customFormat="1" ht="29.1" customHeight="1" x14ac:dyDescent="0.35">
      <c r="A4" s="146" t="s">
        <v>20</v>
      </c>
      <c r="B4" s="146" t="s">
        <v>21</v>
      </c>
      <c r="C4" s="146" t="s">
        <v>1</v>
      </c>
      <c r="D4" s="146" t="s">
        <v>40</v>
      </c>
      <c r="E4" s="146" t="s">
        <v>35</v>
      </c>
      <c r="F4" s="146" t="s">
        <v>41</v>
      </c>
      <c r="G4" s="146" t="s">
        <v>43</v>
      </c>
      <c r="H4" s="146" t="s">
        <v>42</v>
      </c>
      <c r="I4" s="71"/>
      <c r="J4" s="71"/>
      <c r="K4" s="71"/>
      <c r="L4" s="71"/>
      <c r="M4" s="71"/>
      <c r="N4" s="71"/>
      <c r="O4" s="71"/>
    </row>
    <row r="5" spans="1:15" s="72" customFormat="1" ht="25.5" customHeight="1" x14ac:dyDescent="0.35">
      <c r="A5" s="147"/>
      <c r="B5" s="147"/>
      <c r="C5" s="147"/>
      <c r="D5" s="147"/>
      <c r="E5" s="147"/>
      <c r="F5" s="147"/>
      <c r="G5" s="147"/>
      <c r="H5" s="147"/>
      <c r="I5" s="71"/>
      <c r="J5" s="71"/>
      <c r="K5" s="71"/>
      <c r="L5" s="71"/>
      <c r="M5" s="71"/>
      <c r="N5" s="71"/>
      <c r="O5" s="71"/>
    </row>
    <row r="6" spans="1:15" s="77" customFormat="1" ht="16.8" x14ac:dyDescent="0.4">
      <c r="A6" s="91">
        <v>8767</v>
      </c>
      <c r="B6" s="73">
        <v>0</v>
      </c>
      <c r="C6" s="73">
        <v>0</v>
      </c>
      <c r="D6" s="74" t="e">
        <f>C6/B6</f>
        <v>#DIV/0!</v>
      </c>
      <c r="E6" s="75"/>
      <c r="F6" s="76"/>
      <c r="G6" s="92">
        <f t="shared" ref="G6:G36" si="0">C6*E6</f>
        <v>0</v>
      </c>
      <c r="H6" s="92">
        <f t="shared" ref="H6:H36" si="1">G6*F6</f>
        <v>0</v>
      </c>
    </row>
    <row r="7" spans="1:15" s="77" customFormat="1" ht="16.8" x14ac:dyDescent="0.4">
      <c r="A7" s="91">
        <v>8768</v>
      </c>
      <c r="B7" s="73">
        <v>0</v>
      </c>
      <c r="C7" s="73">
        <v>0</v>
      </c>
      <c r="D7" s="74" t="e">
        <f t="shared" ref="D7:D36" si="2">C7/B7</f>
        <v>#DIV/0!</v>
      </c>
      <c r="E7" s="78"/>
      <c r="F7" s="76"/>
      <c r="G7" s="92">
        <f t="shared" si="0"/>
        <v>0</v>
      </c>
      <c r="H7" s="92">
        <f t="shared" si="1"/>
        <v>0</v>
      </c>
    </row>
    <row r="8" spans="1:15" s="77" customFormat="1" ht="16.8" x14ac:dyDescent="0.4">
      <c r="A8" s="91">
        <v>8769</v>
      </c>
      <c r="B8" s="73">
        <v>0</v>
      </c>
      <c r="C8" s="73">
        <v>0</v>
      </c>
      <c r="D8" s="74" t="e">
        <f t="shared" si="2"/>
        <v>#DIV/0!</v>
      </c>
      <c r="E8" s="75"/>
      <c r="F8" s="76"/>
      <c r="G8" s="92">
        <f t="shared" si="0"/>
        <v>0</v>
      </c>
      <c r="H8" s="92">
        <f t="shared" si="1"/>
        <v>0</v>
      </c>
    </row>
    <row r="9" spans="1:15" s="77" customFormat="1" ht="16.8" x14ac:dyDescent="0.4">
      <c r="A9" s="91">
        <v>8770</v>
      </c>
      <c r="B9" s="73">
        <v>0</v>
      </c>
      <c r="C9" s="73">
        <v>0</v>
      </c>
      <c r="D9" s="74" t="e">
        <f t="shared" si="2"/>
        <v>#DIV/0!</v>
      </c>
      <c r="E9" s="75"/>
      <c r="F9" s="76"/>
      <c r="G9" s="92">
        <f t="shared" si="0"/>
        <v>0</v>
      </c>
      <c r="H9" s="92">
        <f t="shared" si="1"/>
        <v>0</v>
      </c>
    </row>
    <row r="10" spans="1:15" s="77" customFormat="1" ht="16.8" x14ac:dyDescent="0.4">
      <c r="A10" s="91">
        <v>8771</v>
      </c>
      <c r="B10" s="73">
        <v>0</v>
      </c>
      <c r="C10" s="73">
        <v>0</v>
      </c>
      <c r="D10" s="74" t="e">
        <f t="shared" si="2"/>
        <v>#DIV/0!</v>
      </c>
      <c r="E10" s="75"/>
      <c r="F10" s="76"/>
      <c r="G10" s="92">
        <f t="shared" si="0"/>
        <v>0</v>
      </c>
      <c r="H10" s="92">
        <f t="shared" si="1"/>
        <v>0</v>
      </c>
    </row>
    <row r="11" spans="1:15" s="77" customFormat="1" ht="16.8" x14ac:dyDescent="0.4">
      <c r="A11" s="91">
        <v>8772</v>
      </c>
      <c r="B11" s="73">
        <v>0</v>
      </c>
      <c r="C11" s="73">
        <v>0</v>
      </c>
      <c r="D11" s="74" t="e">
        <f t="shared" si="2"/>
        <v>#DIV/0!</v>
      </c>
      <c r="E11" s="75"/>
      <c r="F11" s="76"/>
      <c r="G11" s="92">
        <f t="shared" si="0"/>
        <v>0</v>
      </c>
      <c r="H11" s="92">
        <f t="shared" si="1"/>
        <v>0</v>
      </c>
    </row>
    <row r="12" spans="1:15" s="77" customFormat="1" ht="16.8" x14ac:dyDescent="0.4">
      <c r="A12" s="91">
        <v>8773</v>
      </c>
      <c r="B12" s="73">
        <v>0</v>
      </c>
      <c r="C12" s="73">
        <v>0</v>
      </c>
      <c r="D12" s="74" t="e">
        <f t="shared" si="2"/>
        <v>#DIV/0!</v>
      </c>
      <c r="E12" s="75"/>
      <c r="F12" s="76"/>
      <c r="G12" s="92">
        <f t="shared" si="0"/>
        <v>0</v>
      </c>
      <c r="H12" s="92">
        <f t="shared" si="1"/>
        <v>0</v>
      </c>
    </row>
    <row r="13" spans="1:15" s="77" customFormat="1" ht="16.8" x14ac:dyDescent="0.4">
      <c r="A13" s="91">
        <v>8774</v>
      </c>
      <c r="B13" s="73">
        <v>0</v>
      </c>
      <c r="C13" s="73">
        <v>0</v>
      </c>
      <c r="D13" s="74" t="e">
        <f t="shared" si="2"/>
        <v>#DIV/0!</v>
      </c>
      <c r="E13" s="75"/>
      <c r="F13" s="76"/>
      <c r="G13" s="92">
        <f t="shared" si="0"/>
        <v>0</v>
      </c>
      <c r="H13" s="92">
        <f t="shared" si="1"/>
        <v>0</v>
      </c>
    </row>
    <row r="14" spans="1:15" s="77" customFormat="1" ht="16.8" x14ac:dyDescent="0.4">
      <c r="A14" s="91">
        <v>8775</v>
      </c>
      <c r="B14" s="73">
        <v>0</v>
      </c>
      <c r="C14" s="73">
        <v>0</v>
      </c>
      <c r="D14" s="74" t="e">
        <f t="shared" si="2"/>
        <v>#DIV/0!</v>
      </c>
      <c r="E14" s="75"/>
      <c r="F14" s="76"/>
      <c r="G14" s="92">
        <f t="shared" si="0"/>
        <v>0</v>
      </c>
      <c r="H14" s="92">
        <f t="shared" si="1"/>
        <v>0</v>
      </c>
    </row>
    <row r="15" spans="1:15" s="77" customFormat="1" ht="16.8" x14ac:dyDescent="0.4">
      <c r="A15" s="91">
        <v>8776</v>
      </c>
      <c r="B15" s="73">
        <v>0</v>
      </c>
      <c r="C15" s="73">
        <v>0</v>
      </c>
      <c r="D15" s="74" t="e">
        <f t="shared" si="2"/>
        <v>#DIV/0!</v>
      </c>
      <c r="E15" s="75"/>
      <c r="F15" s="76"/>
      <c r="G15" s="92">
        <f t="shared" si="0"/>
        <v>0</v>
      </c>
      <c r="H15" s="92">
        <f t="shared" si="1"/>
        <v>0</v>
      </c>
    </row>
    <row r="16" spans="1:15" s="77" customFormat="1" ht="16.8" x14ac:dyDescent="0.4">
      <c r="A16" s="91">
        <v>8777</v>
      </c>
      <c r="B16" s="73">
        <v>0</v>
      </c>
      <c r="C16" s="73">
        <v>0</v>
      </c>
      <c r="D16" s="74" t="e">
        <f t="shared" si="2"/>
        <v>#DIV/0!</v>
      </c>
      <c r="E16" s="75"/>
      <c r="F16" s="76"/>
      <c r="G16" s="92">
        <f t="shared" si="0"/>
        <v>0</v>
      </c>
      <c r="H16" s="92">
        <f t="shared" si="1"/>
        <v>0</v>
      </c>
    </row>
    <row r="17" spans="1:8" s="77" customFormat="1" ht="16.8" x14ac:dyDescent="0.4">
      <c r="A17" s="91">
        <v>8778</v>
      </c>
      <c r="B17" s="73">
        <v>0</v>
      </c>
      <c r="C17" s="73">
        <v>0</v>
      </c>
      <c r="D17" s="74" t="e">
        <f t="shared" si="2"/>
        <v>#DIV/0!</v>
      </c>
      <c r="E17" s="75"/>
      <c r="F17" s="76"/>
      <c r="G17" s="92">
        <f t="shared" si="0"/>
        <v>0</v>
      </c>
      <c r="H17" s="92">
        <f t="shared" si="1"/>
        <v>0</v>
      </c>
    </row>
    <row r="18" spans="1:8" s="77" customFormat="1" ht="16.8" x14ac:dyDescent="0.4">
      <c r="A18" s="91">
        <v>8779</v>
      </c>
      <c r="B18" s="73">
        <v>0</v>
      </c>
      <c r="C18" s="73">
        <v>0</v>
      </c>
      <c r="D18" s="74" t="e">
        <f t="shared" si="2"/>
        <v>#DIV/0!</v>
      </c>
      <c r="E18" s="75"/>
      <c r="F18" s="76"/>
      <c r="G18" s="92">
        <f t="shared" si="0"/>
        <v>0</v>
      </c>
      <c r="H18" s="92">
        <f t="shared" si="1"/>
        <v>0</v>
      </c>
    </row>
    <row r="19" spans="1:8" s="77" customFormat="1" ht="16.8" x14ac:dyDescent="0.4">
      <c r="A19" s="91">
        <v>8780</v>
      </c>
      <c r="B19" s="73">
        <v>0</v>
      </c>
      <c r="C19" s="73">
        <v>0</v>
      </c>
      <c r="D19" s="74" t="e">
        <f t="shared" si="2"/>
        <v>#DIV/0!</v>
      </c>
      <c r="E19" s="75"/>
      <c r="F19" s="76"/>
      <c r="G19" s="92">
        <f t="shared" si="0"/>
        <v>0</v>
      </c>
      <c r="H19" s="92">
        <f t="shared" si="1"/>
        <v>0</v>
      </c>
    </row>
    <row r="20" spans="1:8" s="77" customFormat="1" ht="16.8" x14ac:dyDescent="0.4">
      <c r="A20" s="91">
        <v>8781</v>
      </c>
      <c r="B20" s="79">
        <v>0</v>
      </c>
      <c r="C20" s="79">
        <v>0</v>
      </c>
      <c r="D20" s="74" t="e">
        <f t="shared" si="2"/>
        <v>#DIV/0!</v>
      </c>
      <c r="E20" s="75"/>
      <c r="F20" s="76"/>
      <c r="G20" s="92">
        <f t="shared" si="0"/>
        <v>0</v>
      </c>
      <c r="H20" s="92">
        <f t="shared" si="1"/>
        <v>0</v>
      </c>
    </row>
    <row r="21" spans="1:8" s="77" customFormat="1" ht="16.8" x14ac:dyDescent="0.4">
      <c r="A21" s="91">
        <v>8782</v>
      </c>
      <c r="B21" s="79">
        <v>0</v>
      </c>
      <c r="C21" s="79">
        <v>0</v>
      </c>
      <c r="D21" s="74" t="e">
        <f t="shared" si="2"/>
        <v>#DIV/0!</v>
      </c>
      <c r="E21" s="75"/>
      <c r="F21" s="76"/>
      <c r="G21" s="92">
        <f t="shared" si="0"/>
        <v>0</v>
      </c>
      <c r="H21" s="92">
        <f t="shared" si="1"/>
        <v>0</v>
      </c>
    </row>
    <row r="22" spans="1:8" s="77" customFormat="1" ht="16.8" x14ac:dyDescent="0.4">
      <c r="A22" s="91">
        <v>8783</v>
      </c>
      <c r="B22" s="79">
        <v>0</v>
      </c>
      <c r="C22" s="79">
        <v>0</v>
      </c>
      <c r="D22" s="74" t="e">
        <f t="shared" si="2"/>
        <v>#DIV/0!</v>
      </c>
      <c r="E22" s="75"/>
      <c r="F22" s="76"/>
      <c r="G22" s="92">
        <f t="shared" si="0"/>
        <v>0</v>
      </c>
      <c r="H22" s="92">
        <f t="shared" si="1"/>
        <v>0</v>
      </c>
    </row>
    <row r="23" spans="1:8" s="77" customFormat="1" ht="16.8" x14ac:dyDescent="0.4">
      <c r="A23" s="91">
        <v>8784</v>
      </c>
      <c r="B23" s="79">
        <v>0</v>
      </c>
      <c r="C23" s="79">
        <v>0</v>
      </c>
      <c r="D23" s="74" t="e">
        <f t="shared" si="2"/>
        <v>#DIV/0!</v>
      </c>
      <c r="E23" s="75"/>
      <c r="F23" s="76"/>
      <c r="G23" s="92">
        <f t="shared" si="0"/>
        <v>0</v>
      </c>
      <c r="H23" s="92">
        <f t="shared" si="1"/>
        <v>0</v>
      </c>
    </row>
    <row r="24" spans="1:8" s="77" customFormat="1" ht="16.8" x14ac:dyDescent="0.4">
      <c r="A24" s="91">
        <v>8785</v>
      </c>
      <c r="B24" s="79">
        <v>0</v>
      </c>
      <c r="C24" s="79">
        <v>0</v>
      </c>
      <c r="D24" s="74" t="e">
        <f t="shared" si="2"/>
        <v>#DIV/0!</v>
      </c>
      <c r="E24" s="75"/>
      <c r="F24" s="76"/>
      <c r="G24" s="92">
        <f t="shared" si="0"/>
        <v>0</v>
      </c>
      <c r="H24" s="92">
        <f t="shared" si="1"/>
        <v>0</v>
      </c>
    </row>
    <row r="25" spans="1:8" s="77" customFormat="1" ht="16.8" x14ac:dyDescent="0.4">
      <c r="A25" s="91">
        <v>8786</v>
      </c>
      <c r="B25" s="79">
        <v>0</v>
      </c>
      <c r="C25" s="79">
        <v>0</v>
      </c>
      <c r="D25" s="74" t="e">
        <f t="shared" si="2"/>
        <v>#DIV/0!</v>
      </c>
      <c r="E25" s="75"/>
      <c r="F25" s="76"/>
      <c r="G25" s="92">
        <f t="shared" si="0"/>
        <v>0</v>
      </c>
      <c r="H25" s="92">
        <f t="shared" si="1"/>
        <v>0</v>
      </c>
    </row>
    <row r="26" spans="1:8" s="77" customFormat="1" ht="16.8" x14ac:dyDescent="0.4">
      <c r="A26" s="91">
        <v>8787</v>
      </c>
      <c r="B26" s="79">
        <v>0</v>
      </c>
      <c r="C26" s="79">
        <v>0</v>
      </c>
      <c r="D26" s="74" t="e">
        <f t="shared" si="2"/>
        <v>#DIV/0!</v>
      </c>
      <c r="E26" s="75"/>
      <c r="F26" s="76"/>
      <c r="G26" s="92">
        <f t="shared" si="0"/>
        <v>0</v>
      </c>
      <c r="H26" s="92">
        <f t="shared" si="1"/>
        <v>0</v>
      </c>
    </row>
    <row r="27" spans="1:8" s="77" customFormat="1" ht="16.8" x14ac:dyDescent="0.4">
      <c r="A27" s="91">
        <v>8788</v>
      </c>
      <c r="B27" s="79">
        <v>0</v>
      </c>
      <c r="C27" s="79">
        <v>0</v>
      </c>
      <c r="D27" s="74" t="e">
        <f t="shared" si="2"/>
        <v>#DIV/0!</v>
      </c>
      <c r="E27" s="75"/>
      <c r="F27" s="76"/>
      <c r="G27" s="92">
        <f t="shared" si="0"/>
        <v>0</v>
      </c>
      <c r="H27" s="92">
        <f t="shared" si="1"/>
        <v>0</v>
      </c>
    </row>
    <row r="28" spans="1:8" s="77" customFormat="1" ht="16.8" x14ac:dyDescent="0.4">
      <c r="A28" s="91">
        <v>8789</v>
      </c>
      <c r="B28" s="79">
        <v>0</v>
      </c>
      <c r="C28" s="79">
        <v>0</v>
      </c>
      <c r="D28" s="74" t="e">
        <f t="shared" si="2"/>
        <v>#DIV/0!</v>
      </c>
      <c r="E28" s="75"/>
      <c r="F28" s="76"/>
      <c r="G28" s="92">
        <f t="shared" si="0"/>
        <v>0</v>
      </c>
      <c r="H28" s="92">
        <f t="shared" si="1"/>
        <v>0</v>
      </c>
    </row>
    <row r="29" spans="1:8" s="77" customFormat="1" ht="16.8" x14ac:dyDescent="0.4">
      <c r="A29" s="91">
        <v>8790</v>
      </c>
      <c r="B29" s="79">
        <v>0</v>
      </c>
      <c r="C29" s="79">
        <v>0</v>
      </c>
      <c r="D29" s="74" t="e">
        <f t="shared" si="2"/>
        <v>#DIV/0!</v>
      </c>
      <c r="E29" s="75"/>
      <c r="F29" s="76"/>
      <c r="G29" s="92">
        <f t="shared" si="0"/>
        <v>0</v>
      </c>
      <c r="H29" s="92">
        <f t="shared" si="1"/>
        <v>0</v>
      </c>
    </row>
    <row r="30" spans="1:8" s="77" customFormat="1" ht="16.8" x14ac:dyDescent="0.4">
      <c r="A30" s="91">
        <v>8791</v>
      </c>
      <c r="B30" s="79">
        <v>0</v>
      </c>
      <c r="C30" s="79">
        <v>0</v>
      </c>
      <c r="D30" s="74" t="e">
        <f t="shared" si="2"/>
        <v>#DIV/0!</v>
      </c>
      <c r="E30" s="75"/>
      <c r="F30" s="76"/>
      <c r="G30" s="92">
        <f t="shared" si="0"/>
        <v>0</v>
      </c>
      <c r="H30" s="92">
        <f t="shared" si="1"/>
        <v>0</v>
      </c>
    </row>
    <row r="31" spans="1:8" s="77" customFormat="1" ht="16.8" x14ac:dyDescent="0.4">
      <c r="A31" s="91">
        <v>8792</v>
      </c>
      <c r="B31" s="79">
        <v>0</v>
      </c>
      <c r="C31" s="79">
        <v>0</v>
      </c>
      <c r="D31" s="74" t="e">
        <f t="shared" si="2"/>
        <v>#DIV/0!</v>
      </c>
      <c r="E31" s="75"/>
      <c r="F31" s="76"/>
      <c r="G31" s="92">
        <f t="shared" si="0"/>
        <v>0</v>
      </c>
      <c r="H31" s="92">
        <f t="shared" si="1"/>
        <v>0</v>
      </c>
    </row>
    <row r="32" spans="1:8" s="77" customFormat="1" ht="16.8" x14ac:dyDescent="0.4">
      <c r="A32" s="91">
        <v>8793</v>
      </c>
      <c r="B32" s="79">
        <v>0</v>
      </c>
      <c r="C32" s="79">
        <v>0</v>
      </c>
      <c r="D32" s="74" t="e">
        <f t="shared" si="2"/>
        <v>#DIV/0!</v>
      </c>
      <c r="E32" s="75"/>
      <c r="F32" s="76"/>
      <c r="G32" s="92">
        <f t="shared" si="0"/>
        <v>0</v>
      </c>
      <c r="H32" s="92">
        <f t="shared" si="1"/>
        <v>0</v>
      </c>
    </row>
    <row r="33" spans="1:8" s="77" customFormat="1" ht="16.8" x14ac:dyDescent="0.4">
      <c r="A33" s="91">
        <v>8794</v>
      </c>
      <c r="B33" s="79">
        <v>0</v>
      </c>
      <c r="C33" s="79">
        <v>0</v>
      </c>
      <c r="D33" s="74" t="e">
        <f t="shared" si="2"/>
        <v>#DIV/0!</v>
      </c>
      <c r="E33" s="75"/>
      <c r="F33" s="76"/>
      <c r="G33" s="92">
        <f t="shared" si="0"/>
        <v>0</v>
      </c>
      <c r="H33" s="92">
        <f t="shared" si="1"/>
        <v>0</v>
      </c>
    </row>
    <row r="34" spans="1:8" s="77" customFormat="1" ht="16.8" x14ac:dyDescent="0.4">
      <c r="A34" s="91">
        <v>8795</v>
      </c>
      <c r="B34" s="79">
        <v>0</v>
      </c>
      <c r="C34" s="79">
        <v>0</v>
      </c>
      <c r="D34" s="74" t="e">
        <f t="shared" si="2"/>
        <v>#DIV/0!</v>
      </c>
      <c r="E34" s="75"/>
      <c r="F34" s="76"/>
      <c r="G34" s="92">
        <f t="shared" si="0"/>
        <v>0</v>
      </c>
      <c r="H34" s="92">
        <f t="shared" si="1"/>
        <v>0</v>
      </c>
    </row>
    <row r="35" spans="1:8" s="77" customFormat="1" ht="16.8" x14ac:dyDescent="0.4">
      <c r="A35" s="91">
        <v>8796</v>
      </c>
      <c r="B35" s="79">
        <v>0</v>
      </c>
      <c r="C35" s="79">
        <v>0</v>
      </c>
      <c r="D35" s="74" t="e">
        <f t="shared" si="2"/>
        <v>#DIV/0!</v>
      </c>
      <c r="E35" s="75"/>
      <c r="F35" s="76"/>
      <c r="G35" s="92">
        <f t="shared" si="0"/>
        <v>0</v>
      </c>
      <c r="H35" s="92">
        <f t="shared" si="1"/>
        <v>0</v>
      </c>
    </row>
    <row r="36" spans="1:8" s="77" customFormat="1" ht="17.399999999999999" thickBot="1" x14ac:dyDescent="0.45">
      <c r="A36" s="91">
        <v>8797</v>
      </c>
      <c r="B36" s="79">
        <v>0</v>
      </c>
      <c r="C36" s="79">
        <v>0</v>
      </c>
      <c r="D36" s="74" t="e">
        <f t="shared" si="2"/>
        <v>#DIV/0!</v>
      </c>
      <c r="E36" s="75"/>
      <c r="F36" s="76"/>
      <c r="G36" s="92">
        <f t="shared" si="0"/>
        <v>0</v>
      </c>
      <c r="H36" s="92">
        <f t="shared" si="1"/>
        <v>0</v>
      </c>
    </row>
    <row r="37" spans="1:8" s="77" customFormat="1" ht="17.399999999999999" thickBot="1" x14ac:dyDescent="0.45">
      <c r="A37" s="80" t="s">
        <v>22</v>
      </c>
      <c r="B37" s="81">
        <f>SUM(B6:B36)</f>
        <v>0</v>
      </c>
      <c r="C37" s="81">
        <f>SUM(C6:C36)</f>
        <v>0</v>
      </c>
      <c r="D37" s="82"/>
      <c r="E37" s="83"/>
      <c r="F37" s="84"/>
      <c r="G37" s="85">
        <f>SUM(G6:G36)</f>
        <v>0</v>
      </c>
      <c r="H37" s="86">
        <f>SUM(H6:H36)</f>
        <v>0</v>
      </c>
    </row>
    <row r="38" spans="1:8" s="77" customFormat="1" ht="16.8" x14ac:dyDescent="0.4">
      <c r="A38" s="87"/>
      <c r="D38" s="88"/>
    </row>
    <row r="39" spans="1:8" s="77" customFormat="1" ht="16.8" x14ac:dyDescent="0.4">
      <c r="A39" s="87"/>
      <c r="D39" s="88"/>
    </row>
    <row r="40" spans="1:8" s="77" customFormat="1" ht="16.8" x14ac:dyDescent="0.4">
      <c r="A40" s="148" t="s">
        <v>23</v>
      </c>
      <c r="B40" s="149"/>
      <c r="C40" s="149"/>
      <c r="D40" s="149"/>
      <c r="E40" s="149"/>
      <c r="F40" s="149"/>
      <c r="G40" s="149"/>
      <c r="H40" s="150"/>
    </row>
    <row r="41" spans="1:8" s="77" customFormat="1" ht="16.8" x14ac:dyDescent="0.4">
      <c r="A41" s="137" t="s">
        <v>39</v>
      </c>
      <c r="B41" s="138"/>
      <c r="C41" s="138"/>
      <c r="D41" s="138"/>
      <c r="E41" s="138"/>
      <c r="F41" s="138"/>
      <c r="G41" s="138"/>
      <c r="H41" s="139"/>
    </row>
    <row r="42" spans="1:8" s="77" customFormat="1" ht="16.8" x14ac:dyDescent="0.4">
      <c r="A42" s="137" t="s">
        <v>24</v>
      </c>
      <c r="B42" s="138"/>
      <c r="C42" s="138"/>
      <c r="D42" s="138"/>
      <c r="E42" s="138"/>
      <c r="F42" s="138"/>
      <c r="G42" s="138"/>
      <c r="H42" s="139"/>
    </row>
    <row r="43" spans="1:8" s="77" customFormat="1" ht="16.8" x14ac:dyDescent="0.4">
      <c r="A43" s="137" t="s">
        <v>38</v>
      </c>
      <c r="B43" s="138"/>
      <c r="C43" s="138"/>
      <c r="D43" s="138"/>
      <c r="E43" s="138"/>
      <c r="F43" s="138"/>
      <c r="G43" s="138"/>
      <c r="H43" s="139"/>
    </row>
    <row r="44" spans="1:8" s="77" customFormat="1" ht="16.8" x14ac:dyDescent="0.4">
      <c r="A44" s="137" t="s">
        <v>37</v>
      </c>
      <c r="B44" s="138"/>
      <c r="C44" s="138"/>
      <c r="D44" s="138"/>
      <c r="E44" s="138"/>
      <c r="F44" s="138"/>
      <c r="G44" s="138"/>
      <c r="H44" s="139"/>
    </row>
    <row r="45" spans="1:8" s="77" customFormat="1" ht="16.8" x14ac:dyDescent="0.4">
      <c r="A45" s="137" t="s">
        <v>36</v>
      </c>
      <c r="B45" s="138"/>
      <c r="C45" s="138"/>
      <c r="D45" s="138"/>
      <c r="E45" s="138"/>
      <c r="F45" s="138"/>
      <c r="G45" s="138"/>
      <c r="H45" s="139"/>
    </row>
    <row r="46" spans="1:8" s="77" customFormat="1" ht="16.8" x14ac:dyDescent="0.4">
      <c r="A46" s="140"/>
      <c r="B46" s="141"/>
      <c r="C46" s="141"/>
      <c r="D46" s="141"/>
      <c r="E46" s="141"/>
      <c r="F46" s="141"/>
      <c r="G46" s="141"/>
      <c r="H46" s="142"/>
    </row>
    <row r="47" spans="1:8" s="77" customFormat="1" ht="16.8" x14ac:dyDescent="0.4">
      <c r="A47" s="143"/>
      <c r="B47" s="144"/>
      <c r="C47" s="144"/>
      <c r="D47" s="144"/>
      <c r="E47" s="144"/>
      <c r="F47" s="144"/>
      <c r="G47" s="144"/>
      <c r="H47" s="145"/>
    </row>
  </sheetData>
  <mergeCells count="18">
    <mergeCell ref="A1:H1"/>
    <mergeCell ref="A4:A5"/>
    <mergeCell ref="B4:B5"/>
    <mergeCell ref="C4:C5"/>
    <mergeCell ref="D4:D5"/>
    <mergeCell ref="E4:E5"/>
    <mergeCell ref="F4:F5"/>
    <mergeCell ref="G4:G5"/>
    <mergeCell ref="A2:H3"/>
    <mergeCell ref="A45:H45"/>
    <mergeCell ref="A46:H46"/>
    <mergeCell ref="A47:H47"/>
    <mergeCell ref="H4:H5"/>
    <mergeCell ref="A40:H40"/>
    <mergeCell ref="A41:H41"/>
    <mergeCell ref="A42:H42"/>
    <mergeCell ref="A43:H43"/>
    <mergeCell ref="A44:H4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Финансовая модель</vt:lpstr>
      <vt:lpstr>Финансовые результаты</vt:lpstr>
      <vt:lpstr>Точка безубыточности</vt:lpstr>
      <vt:lpstr>Основные метрики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Timoshenko</dc:creator>
  <cp:lastModifiedBy>Алексей Родичев</cp:lastModifiedBy>
  <dcterms:created xsi:type="dcterms:W3CDTF">2016-08-27T22:34:27Z</dcterms:created>
  <dcterms:modified xsi:type="dcterms:W3CDTF">2023-10-02T11:25:02Z</dcterms:modified>
</cp:coreProperties>
</file>