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im77\Desktop\Бескаркасная мебель\"/>
    </mc:Choice>
  </mc:AlternateContent>
  <xr:revisionPtr revIDLastSave="0" documentId="13_ncr:1_{1D90DD55-B87A-455E-AFB7-BBCF47B1AC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7" i="1" l="1"/>
  <c r="K170" i="1"/>
  <c r="K169" i="1"/>
  <c r="K167" i="1"/>
  <c r="Q164" i="1"/>
  <c r="P164" i="1"/>
  <c r="O164" i="1"/>
  <c r="N164" i="1"/>
  <c r="M164" i="1"/>
  <c r="J164" i="1"/>
  <c r="R158" i="1"/>
  <c r="L164" i="1"/>
  <c r="R164" i="1" s="1"/>
  <c r="E51" i="1"/>
  <c r="R168" i="1" l="1"/>
  <c r="E164" i="1" l="1"/>
  <c r="F164" i="1"/>
  <c r="K158" i="1"/>
  <c r="I164" i="1"/>
  <c r="H164" i="1"/>
  <c r="G164" i="1"/>
  <c r="D160" i="1"/>
  <c r="K164" i="1" l="1"/>
  <c r="F141" i="1" l="1"/>
  <c r="F139" i="1"/>
  <c r="F140" i="1"/>
  <c r="F143" i="1"/>
  <c r="F86" i="1"/>
  <c r="D102" i="1" s="1"/>
  <c r="D161" i="1" s="1"/>
  <c r="D162" i="1" s="1"/>
  <c r="D163" i="1" l="1"/>
  <c r="H76" i="1" l="1"/>
  <c r="E60" i="1" l="1"/>
  <c r="F60" i="1" s="1"/>
  <c r="F151" i="1" l="1"/>
  <c r="D16" i="1"/>
  <c r="F150" i="1"/>
  <c r="F149" i="1"/>
  <c r="F148" i="1"/>
  <c r="F147" i="1"/>
  <c r="F146" i="1"/>
  <c r="F145" i="1"/>
  <c r="F144" i="1"/>
  <c r="F142" i="1"/>
  <c r="F138" i="1"/>
  <c r="F137" i="1"/>
  <c r="F136" i="1"/>
  <c r="F135" i="1"/>
  <c r="F152" i="1" l="1"/>
  <c r="D109" i="1"/>
  <c r="D116" i="1"/>
  <c r="H66" i="1"/>
  <c r="H65" i="1"/>
  <c r="D103" i="1"/>
  <c r="Q160" i="1" l="1"/>
  <c r="N160" i="1"/>
  <c r="M160" i="1"/>
  <c r="P160" i="1"/>
  <c r="O160" i="1"/>
  <c r="J160" i="1"/>
  <c r="L160" i="1"/>
  <c r="R160" i="1" s="1"/>
  <c r="D120" i="1"/>
  <c r="G160" i="1"/>
  <c r="F160" i="1"/>
  <c r="I160" i="1"/>
  <c r="E160" i="1"/>
  <c r="H160" i="1"/>
  <c r="D9" i="1"/>
  <c r="F88" i="1"/>
  <c r="D90" i="1"/>
  <c r="F64" i="1"/>
  <c r="H64" i="1" s="1"/>
  <c r="F90" i="1" l="1"/>
  <c r="D106" i="1"/>
  <c r="F72" i="1"/>
  <c r="H67" i="1"/>
  <c r="D107" i="1" s="1"/>
  <c r="E52" i="1"/>
  <c r="F52" i="1" s="1"/>
  <c r="E76" i="1" s="1"/>
  <c r="G76" i="1" s="1"/>
  <c r="G77" i="1" l="1"/>
  <c r="D113" i="1" s="1"/>
  <c r="D115" i="1" s="1"/>
  <c r="D17" i="1"/>
  <c r="D15" i="1"/>
  <c r="Q159" i="1" l="1"/>
  <c r="Q162" i="1" s="1"/>
  <c r="Q163" i="1" s="1"/>
  <c r="Q165" i="1" s="1"/>
  <c r="Q171" i="1" s="1"/>
  <c r="P159" i="1"/>
  <c r="P162" i="1" s="1"/>
  <c r="P163" i="1" s="1"/>
  <c r="P165" i="1" s="1"/>
  <c r="P171" i="1" s="1"/>
  <c r="L159" i="1"/>
  <c r="O159" i="1"/>
  <c r="O162" i="1" s="1"/>
  <c r="O163" i="1" s="1"/>
  <c r="O165" i="1" s="1"/>
  <c r="O171" i="1" s="1"/>
  <c r="N159" i="1"/>
  <c r="N162" i="1" s="1"/>
  <c r="N163" i="1" s="1"/>
  <c r="N165" i="1" s="1"/>
  <c r="N171" i="1" s="1"/>
  <c r="M159" i="1"/>
  <c r="M162" i="1" s="1"/>
  <c r="M163" i="1" s="1"/>
  <c r="M165" i="1" s="1"/>
  <c r="M171" i="1" s="1"/>
  <c r="J159" i="1"/>
  <c r="J162" i="1" s="1"/>
  <c r="J163" i="1" s="1"/>
  <c r="J165" i="1" s="1"/>
  <c r="I159" i="1"/>
  <c r="I162" i="1" s="1"/>
  <c r="I163" i="1" s="1"/>
  <c r="I165" i="1" s="1"/>
  <c r="E159" i="1"/>
  <c r="E162" i="1" s="1"/>
  <c r="H159" i="1"/>
  <c r="H162" i="1" s="1"/>
  <c r="H163" i="1" s="1"/>
  <c r="H165" i="1" s="1"/>
  <c r="G159" i="1"/>
  <c r="G162" i="1" s="1"/>
  <c r="G163" i="1" s="1"/>
  <c r="G165" i="1" s="1"/>
  <c r="F159" i="1"/>
  <c r="F162" i="1" s="1"/>
  <c r="F163" i="1" s="1"/>
  <c r="F165" i="1" s="1"/>
  <c r="D117" i="1"/>
  <c r="D121" i="1"/>
  <c r="D122" i="1" s="1"/>
  <c r="D10" i="1" s="1"/>
  <c r="G78" i="1"/>
  <c r="D18" i="1" s="1"/>
  <c r="L162" i="1" l="1"/>
  <c r="R159" i="1"/>
  <c r="E122" i="1"/>
  <c r="D19" i="1" s="1"/>
  <c r="E163" i="1"/>
  <c r="K162" i="1"/>
  <c r="D20" i="1"/>
  <c r="E19" i="1"/>
  <c r="D12" i="1"/>
  <c r="D7" i="1" s="1"/>
  <c r="L163" i="1" l="1"/>
  <c r="R162" i="1"/>
  <c r="D157" i="1"/>
  <c r="K157" i="1" s="1"/>
  <c r="E165" i="1"/>
  <c r="K165" i="1" s="1"/>
  <c r="K163" i="1"/>
  <c r="D13" i="1"/>
  <c r="D22" i="1" s="1"/>
  <c r="L165" i="1" l="1"/>
  <c r="R163" i="1"/>
  <c r="D21" i="1"/>
  <c r="R165" i="1" l="1"/>
  <c r="L171" i="1"/>
  <c r="R171" i="1" s="1"/>
</calcChain>
</file>

<file path=xl/sharedStrings.xml><?xml version="1.0" encoding="utf-8"?>
<sst xmlns="http://schemas.openxmlformats.org/spreadsheetml/2006/main" count="233" uniqueCount="194">
  <si>
    <t>XXXXXL</t>
  </si>
  <si>
    <t>Кресло-мешок Груша, Вельвет, Микровельвет</t>
  </si>
  <si>
    <t>Кресло-мешок Груша, Оксфорд, Полиэстер</t>
  </si>
  <si>
    <t xml:space="preserve">Кресло-мешок Груша, Велюр натуральный, Микровелюр, </t>
  </si>
  <si>
    <t>XXXXL</t>
  </si>
  <si>
    <t>XXXL</t>
  </si>
  <si>
    <t xml:space="preserve">Кресло-мешок Груша, Жаккард, Хлопок, </t>
  </si>
  <si>
    <t>XXL</t>
  </si>
  <si>
    <t>Кресло-мешок Диван, Велюр натуральный, Микровелюр</t>
  </si>
  <si>
    <t xml:space="preserve"> XXXL</t>
  </si>
  <si>
    <t>S</t>
  </si>
  <si>
    <t>Бескаркасный пуф Пуфик, Нейлон, Таблетка</t>
  </si>
  <si>
    <t xml:space="preserve">Кресло-мешок Матрас, Жаккард, </t>
  </si>
  <si>
    <t>Бескаркасный диван Диван, Жаккард, Размер 200*100</t>
  </si>
  <si>
    <t>Кресло-мешок Диван, Вельвет,</t>
  </si>
  <si>
    <t xml:space="preserve"> XXXXL</t>
  </si>
  <si>
    <t xml:space="preserve">Цена в продаже со скидками </t>
  </si>
  <si>
    <t xml:space="preserve">Ассортимент, перечень наименований </t>
  </si>
  <si>
    <t xml:space="preserve"> XXXXXL</t>
  </si>
  <si>
    <t>цена</t>
  </si>
  <si>
    <t>итого</t>
  </si>
  <si>
    <t>ткань спанбонд руб./кг</t>
  </si>
  <si>
    <t>ткань основа руб./м.п.</t>
  </si>
  <si>
    <t>пенополистерол руб./кг</t>
  </si>
  <si>
    <t xml:space="preserve">Прозводство в день </t>
  </si>
  <si>
    <t>шт.</t>
  </si>
  <si>
    <t>цена ср./ед.</t>
  </si>
  <si>
    <t>рабочих дн./мес.</t>
  </si>
  <si>
    <t>доход/ мес.</t>
  </si>
  <si>
    <t>Директор</t>
  </si>
  <si>
    <t>кол-во чел.</t>
  </si>
  <si>
    <t>Закройщик</t>
  </si>
  <si>
    <t>Швея</t>
  </si>
  <si>
    <t>грузчик-кладовщик</t>
  </si>
  <si>
    <t xml:space="preserve">ставка </t>
  </si>
  <si>
    <t>шт./мес.</t>
  </si>
  <si>
    <t>№</t>
  </si>
  <si>
    <t>Аренда</t>
  </si>
  <si>
    <t>коммунальные платежи</t>
  </si>
  <si>
    <t>Интернет</t>
  </si>
  <si>
    <t>Договор СДЭК</t>
  </si>
  <si>
    <t>Договор Экпресс.ру</t>
  </si>
  <si>
    <t>Реклама/продвижение</t>
  </si>
  <si>
    <t>ФОТ офиса</t>
  </si>
  <si>
    <t>Итого</t>
  </si>
  <si>
    <t>Затраты на покупку тканей</t>
  </si>
  <si>
    <t>Затраты на фурнитуру</t>
  </si>
  <si>
    <t>Транспотные затраты</t>
  </si>
  <si>
    <t>Хозяйственные затраты</t>
  </si>
  <si>
    <t>Разработка новых моделей, макетов,лекал</t>
  </si>
  <si>
    <t>затраты на курьеров</t>
  </si>
  <si>
    <t>налоги</t>
  </si>
  <si>
    <t>Произведено ед. товара</t>
  </si>
  <si>
    <t>Переменные затраты на ед. товара</t>
  </si>
  <si>
    <r>
      <t xml:space="preserve">наименование затрат </t>
    </r>
    <r>
      <rPr>
        <b/>
        <sz val="11"/>
        <color theme="1"/>
        <rFont val="Calibri"/>
        <family val="2"/>
        <charset val="204"/>
        <scheme val="minor"/>
      </rPr>
      <t>постоянных</t>
    </r>
  </si>
  <si>
    <t>затраты на закупку мес.</t>
  </si>
  <si>
    <t>Затраты на пошив изделий/ ФОТ работников</t>
  </si>
  <si>
    <t xml:space="preserve">непредвиденные затраты </t>
  </si>
  <si>
    <t>Таблица №6 Постоянные затраты в руб./мес.</t>
  </si>
  <si>
    <t>сумма</t>
  </si>
  <si>
    <t>уборка помещений</t>
  </si>
  <si>
    <t>Таблица №7 Переменные затраты в руб./мес.</t>
  </si>
  <si>
    <t>Точка безубыточности в натуральном выражении BEPнат, шт</t>
  </si>
  <si>
    <t>Маржинальный доход MR, руб</t>
  </si>
  <si>
    <t>Коэффициент маржинального дохода KMR</t>
  </si>
  <si>
    <t>Точка безубыточности в денежном выражении BEPден, руб</t>
  </si>
  <si>
    <t>Количество товара которое необходимо продавать в день, шт</t>
  </si>
  <si>
    <t>Количество денег которое нужно зарабатывать в день, руб</t>
  </si>
  <si>
    <t>Средний чек</t>
  </si>
  <si>
    <t xml:space="preserve">швейная машина прямострчка </t>
  </si>
  <si>
    <t>общая стоимость</t>
  </si>
  <si>
    <t>оверлок</t>
  </si>
  <si>
    <t>отрезная линейка</t>
  </si>
  <si>
    <t>прижимная линейка</t>
  </si>
  <si>
    <t>нож раскройный сабельный</t>
  </si>
  <si>
    <t xml:space="preserve">стол раскройный </t>
  </si>
  <si>
    <t>межстолья швей</t>
  </si>
  <si>
    <t xml:space="preserve">стол упаковачный </t>
  </si>
  <si>
    <t>стеллажи складские</t>
  </si>
  <si>
    <t>бункер наполнения</t>
  </si>
  <si>
    <t>стол менеджера</t>
  </si>
  <si>
    <t>стулья офисные</t>
  </si>
  <si>
    <t>компьютер</t>
  </si>
  <si>
    <t>Итого сумма вложения для запуска предприятия</t>
  </si>
  <si>
    <t>расход/1ед.</t>
  </si>
  <si>
    <t>итого руб./1 ед.</t>
  </si>
  <si>
    <t>Менеджер по продажам на Ozon/WB</t>
  </si>
  <si>
    <t>Регистрационные платежи</t>
  </si>
  <si>
    <t>Основные показатели по запуску и работе предприятия</t>
  </si>
  <si>
    <t xml:space="preserve">Таблица № 8 Общие затраты </t>
  </si>
  <si>
    <t>Окупаемость проекта мес.</t>
  </si>
  <si>
    <t>Валовый доход руб./ мес.</t>
  </si>
  <si>
    <t>Окупемость проекта из прибыли мес.</t>
  </si>
  <si>
    <t>Кресло-мешок Банан, Микровельвет</t>
  </si>
  <si>
    <t>Кресло-мешок Подушка, Вельвет,</t>
  </si>
  <si>
    <t>Кресло-мешок Подушка, Вельвет</t>
  </si>
  <si>
    <t xml:space="preserve">Кресло-мешок Матрас, Велюр натуральный, Микровелюр, </t>
  </si>
  <si>
    <t>средний чек/стоимость 1ед. продукции</t>
  </si>
  <si>
    <t>Валовая Прибыль/руб./мес.</t>
  </si>
  <si>
    <t xml:space="preserve">Общие затраты на 1-й мес. </t>
  </si>
  <si>
    <t>Себестоимость выпускаемой продукции руб./мес.</t>
  </si>
  <si>
    <t>Себестоимость руб./ед. товара</t>
  </si>
  <si>
    <t xml:space="preserve">Коэффициент рентабельности </t>
  </si>
  <si>
    <t>0.9097329293776694</t>
  </si>
  <si>
    <t xml:space="preserve">Рентабельность в процентах </t>
  </si>
  <si>
    <t>90.97329293776694</t>
  </si>
  <si>
    <t>Кресло-мешок Шезлонг, Оксфорд,</t>
  </si>
  <si>
    <t>Кресло-мешок Груша, Микровельвет</t>
  </si>
  <si>
    <t>Средний чек на основной продукт</t>
  </si>
  <si>
    <t>крой 1 ед.</t>
  </si>
  <si>
    <t>пошив 1 ед.</t>
  </si>
  <si>
    <t>наполнение, погрузка 1 ед.</t>
  </si>
  <si>
    <t>упаковка/ пакет 1 ед.</t>
  </si>
  <si>
    <t>транспорт на 1 ед.</t>
  </si>
  <si>
    <t>наименование затрат на производство 1 ед.</t>
  </si>
  <si>
    <t>Итого общие затраты/ мес.</t>
  </si>
  <si>
    <t>Постоянные затраты/мес.</t>
  </si>
  <si>
    <t>Переменные затраты/мес.</t>
  </si>
  <si>
    <t>Таблица № 8 Вложения для запуска в оборудование и мероприятия</t>
  </si>
  <si>
    <t>Расчет себестоимости руб/ед.</t>
  </si>
  <si>
    <t xml:space="preserve">Общие затраты на 2-й мес. </t>
  </si>
  <si>
    <t>Выплаты налоговые 9% с оборота</t>
  </si>
  <si>
    <t>Чистая прибыль в мес.</t>
  </si>
  <si>
    <t>шт./день</t>
  </si>
  <si>
    <t>https://knitism.ru/catalog/durkopp-adler-261-160362-01a/?detail=Y#detail</t>
  </si>
  <si>
    <t>https://colibry-groupe.com/products/promyishlennyie-shveynyie-mashinyi/overloki/5-i-nitochnyie/5-i-nitochnyie_2262.html</t>
  </si>
  <si>
    <t>https://knitism.ru/catalog/ruchnaya-prizhimnaya-lineyka-aurora-cp-250m-2-5-metra/?detail=Y#detail</t>
  </si>
  <si>
    <t>https://knitism.ru/catalog/poluavtomaticheskaya-otreznaya-lineyka-aurora-ec-250p-2-1-metra-sale/?detail=Y#detail</t>
  </si>
  <si>
    <t>самодельный из ЛДСП</t>
  </si>
  <si>
    <t>пресс для установки фурнитуры</t>
  </si>
  <si>
    <t>промышленный вакууматор</t>
  </si>
  <si>
    <t>https://hmru.ru/catalog/vakuum_upakovochnoe_oborudovanie/beskamernye_promyshlennye_vakuumnye_upakovshchiki/vakuumnyy_upakovshchik_dzq_600l/</t>
  </si>
  <si>
    <t>принтер для печати этикеток</t>
  </si>
  <si>
    <t xml:space="preserve">Необходимая сумма вложений для запуска производства </t>
  </si>
  <si>
    <t>0.92</t>
  </si>
  <si>
    <t>503 393,1</t>
  </si>
  <si>
    <t>Инвестиции в оборотные средства</t>
  </si>
  <si>
    <t>Выручка в руб. м.</t>
  </si>
  <si>
    <t>Переменные затраты</t>
  </si>
  <si>
    <t>Постоянные затраты</t>
  </si>
  <si>
    <t>ФОТ (с отчислениями), руб.</t>
  </si>
  <si>
    <t>Общие затраты</t>
  </si>
  <si>
    <t>Прибыль</t>
  </si>
  <si>
    <t>Чистая прибыль</t>
  </si>
  <si>
    <t>прибыль инициатора</t>
  </si>
  <si>
    <t>прибыль инвестора</t>
  </si>
  <si>
    <t>Расчет движения денежных средств на 6 мес. работы</t>
  </si>
  <si>
    <t>0 мес.</t>
  </si>
  <si>
    <t>1мес.</t>
  </si>
  <si>
    <t>2 мес.</t>
  </si>
  <si>
    <t>3мес.</t>
  </si>
  <si>
    <t>4мес.</t>
  </si>
  <si>
    <t>5мес.</t>
  </si>
  <si>
    <t>6мес.</t>
  </si>
  <si>
    <t>УСН «(9% от оборота)</t>
  </si>
  <si>
    <t>возврат инвестиций из прибыли</t>
  </si>
  <si>
    <r>
      <t xml:space="preserve">Итого сумма вложения для запуска предприятия в </t>
    </r>
    <r>
      <rPr>
        <b/>
        <sz val="11"/>
        <color theme="1"/>
        <rFont val="Calibri"/>
        <family val="2"/>
        <charset val="204"/>
        <scheme val="minor"/>
      </rPr>
      <t>оборудование</t>
    </r>
  </si>
  <si>
    <t>Общие затраты на 0 мес.,аренда+строительство+транспорт+установка+маркетинг+запуск продаж, фото съемки, заказ, доставка и сборка дополнительного оборудования</t>
  </si>
  <si>
    <t>на развитие предприятия</t>
  </si>
  <si>
    <t>7мес.</t>
  </si>
  <si>
    <t>8мес.</t>
  </si>
  <si>
    <t>9мес.</t>
  </si>
  <si>
    <t>10мес.</t>
  </si>
  <si>
    <t>11мес.</t>
  </si>
  <si>
    <t>12мес.</t>
  </si>
  <si>
    <t>Расчет Фонза Заработной Платы (ФЗП)</t>
  </si>
  <si>
    <t>Таблица №5 Фонд заработной платы</t>
  </si>
  <si>
    <t>Валовый доход</t>
  </si>
  <si>
    <t>Таблица №4 Расчет Чистой прибыли</t>
  </si>
  <si>
    <t>Таблица №3 Расчет себестоимости продукции</t>
  </si>
  <si>
    <t>Таблица №2 Средний чек на основной продукт</t>
  </si>
  <si>
    <t xml:space="preserve">Наименование основного продукта </t>
  </si>
  <si>
    <t>стоимость</t>
  </si>
  <si>
    <t>размер</t>
  </si>
  <si>
    <t>Таблица №1 Ассортимент продаваемой продукции</t>
  </si>
  <si>
    <t>Кресло-мешок Шезлонг, Нейлон</t>
  </si>
  <si>
    <t>Итого:</t>
  </si>
  <si>
    <t>Таблица №9 Финансовая модель предприятия по производству и продаже новационной безкорпусной мебели в вакуумной упаковке.</t>
  </si>
  <si>
    <t>Количество выпукаемой продукции в мес. (шт.)</t>
  </si>
  <si>
    <t>Кресло-мешок Диван, Жаккард</t>
  </si>
  <si>
    <t>5 882,00</t>
  </si>
  <si>
    <t>16 780,00</t>
  </si>
  <si>
    <t>Оборудование</t>
  </si>
  <si>
    <t xml:space="preserve">4 ед./час*7 часов/день*21 раб.дн.= 588*2=1176 ед./мес.*6409 руб./ед.=7 536 984 руб./мес. </t>
  </si>
  <si>
    <t>Выручка*25%=1 884 246 руб./мес.</t>
  </si>
  <si>
    <r>
      <t xml:space="preserve">Выручка - </t>
    </r>
    <r>
      <rPr>
        <sz val="11"/>
        <color rgb="FF00B050"/>
        <rFont val="Calibri"/>
        <family val="2"/>
        <charset val="204"/>
        <scheme val="minor"/>
      </rPr>
      <t>зеленая линия</t>
    </r>
  </si>
  <si>
    <r>
      <t>Общие затраты -</t>
    </r>
    <r>
      <rPr>
        <sz val="11"/>
        <color rgb="FFFFC000"/>
        <rFont val="Calibri"/>
        <family val="2"/>
        <charset val="204"/>
        <scheme val="minor"/>
      </rPr>
      <t>желтая линия</t>
    </r>
  </si>
  <si>
    <r>
      <t xml:space="preserve">Постоянные затраты - </t>
    </r>
    <r>
      <rPr>
        <sz val="11"/>
        <color rgb="FF0070C0"/>
        <rFont val="Calibri"/>
        <family val="2"/>
        <charset val="204"/>
        <scheme val="minor"/>
      </rPr>
      <t>синяя линия</t>
    </r>
  </si>
  <si>
    <t xml:space="preserve"> </t>
  </si>
  <si>
    <t>итого за 6 мес.</t>
  </si>
  <si>
    <t>Итого за 12 мес.</t>
  </si>
  <si>
    <t>XS</t>
  </si>
  <si>
    <t>Выручка первый квартала</t>
  </si>
  <si>
    <t>Финансовая модель по запуску и работе предприятия по производству и продаже бескаркасной мебели в вакуумной упаковке.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</si>
</sst>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theme="7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b/>
      <sz val="11"/>
      <color rgb="FFCC0099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CC009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8" xfId="0" applyBorder="1"/>
    <xf numFmtId="0" fontId="0" fillId="2" borderId="0" xfId="0" applyFill="1"/>
    <xf numFmtId="0" fontId="1" fillId="2" borderId="0" xfId="0" applyFont="1" applyFill="1"/>
    <xf numFmtId="0" fontId="1" fillId="0" borderId="9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6" xfId="0" applyFont="1" applyBorder="1"/>
    <xf numFmtId="0" fontId="1" fillId="0" borderId="17" xfId="0" applyFont="1" applyBorder="1"/>
    <xf numFmtId="0" fontId="0" fillId="0" borderId="19" xfId="0" applyBorder="1"/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6" xfId="0" applyFont="1" applyBorder="1"/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" fillId="0" borderId="23" xfId="0" applyFont="1" applyBorder="1"/>
    <xf numFmtId="0" fontId="0" fillId="2" borderId="3" xfId="0" applyFill="1" applyBorder="1"/>
    <xf numFmtId="0" fontId="0" fillId="2" borderId="4" xfId="0" applyFill="1" applyBorder="1"/>
    <xf numFmtId="0" fontId="4" fillId="2" borderId="4" xfId="0" applyFont="1" applyFill="1" applyBorder="1"/>
    <xf numFmtId="0" fontId="5" fillId="0" borderId="0" xfId="1"/>
    <xf numFmtId="3" fontId="0" fillId="0" borderId="0" xfId="0" applyNumberFormat="1"/>
    <xf numFmtId="0" fontId="6" fillId="0" borderId="0" xfId="0" applyFont="1"/>
    <xf numFmtId="0" fontId="8" fillId="0" borderId="0" xfId="0" applyFont="1"/>
    <xf numFmtId="0" fontId="1" fillId="0" borderId="26" xfId="0" applyFont="1" applyBorder="1"/>
    <xf numFmtId="164" fontId="2" fillId="0" borderId="26" xfId="0" applyNumberFormat="1" applyFont="1" applyBorder="1"/>
    <xf numFmtId="164" fontId="1" fillId="0" borderId="26" xfId="0" applyNumberFormat="1" applyFont="1" applyBorder="1"/>
    <xf numFmtId="164" fontId="0" fillId="0" borderId="26" xfId="0" applyNumberFormat="1" applyBorder="1"/>
    <xf numFmtId="164" fontId="0" fillId="0" borderId="28" xfId="0" applyNumberFormat="1" applyBorder="1"/>
    <xf numFmtId="164" fontId="0" fillId="0" borderId="1" xfId="0" applyNumberFormat="1" applyBorder="1"/>
    <xf numFmtId="164" fontId="8" fillId="0" borderId="26" xfId="0" applyNumberFormat="1" applyFont="1" applyBorder="1"/>
    <xf numFmtId="164" fontId="9" fillId="0" borderId="26" xfId="0" applyNumberFormat="1" applyFont="1" applyBorder="1"/>
    <xf numFmtId="164" fontId="10" fillId="0" borderId="26" xfId="0" applyNumberFormat="1" applyFont="1" applyBorder="1"/>
    <xf numFmtId="164" fontId="11" fillId="0" borderId="26" xfId="0" applyNumberFormat="1" applyFont="1" applyBorder="1"/>
    <xf numFmtId="164" fontId="12" fillId="0" borderId="26" xfId="0" applyNumberFormat="1" applyFont="1" applyBorder="1"/>
    <xf numFmtId="164" fontId="13" fillId="0" borderId="26" xfId="0" applyNumberFormat="1" applyFont="1" applyBorder="1"/>
    <xf numFmtId="164" fontId="14" fillId="0" borderId="26" xfId="0" applyNumberFormat="1" applyFont="1" applyBorder="1"/>
    <xf numFmtId="164" fontId="1" fillId="0" borderId="28" xfId="0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/>
    <xf numFmtId="165" fontId="1" fillId="0" borderId="1" xfId="0" applyNumberFormat="1" applyFont="1" applyBorder="1"/>
    <xf numFmtId="2" fontId="1" fillId="0" borderId="5" xfId="0" applyNumberFormat="1" applyFont="1" applyBorder="1"/>
    <xf numFmtId="165" fontId="0" fillId="0" borderId="23" xfId="0" applyNumberFormat="1" applyBorder="1"/>
    <xf numFmtId="165" fontId="1" fillId="0" borderId="25" xfId="0" applyNumberFormat="1" applyFont="1" applyBorder="1"/>
    <xf numFmtId="165" fontId="1" fillId="0" borderId="6" xfId="0" applyNumberFormat="1" applyFont="1" applyBorder="1"/>
    <xf numFmtId="165" fontId="4" fillId="2" borderId="4" xfId="0" applyNumberFormat="1" applyFont="1" applyFill="1" applyBorder="1"/>
    <xf numFmtId="164" fontId="0" fillId="0" borderId="2" xfId="0" applyNumberFormat="1" applyBorder="1"/>
    <xf numFmtId="164" fontId="0" fillId="0" borderId="6" xfId="0" applyNumberFormat="1" applyBorder="1"/>
    <xf numFmtId="164" fontId="0" fillId="0" borderId="15" xfId="0" applyNumberFormat="1" applyBorder="1"/>
    <xf numFmtId="164" fontId="1" fillId="0" borderId="18" xfId="0" applyNumberFormat="1" applyFont="1" applyBorder="1"/>
    <xf numFmtId="0" fontId="1" fillId="0" borderId="29" xfId="0" applyFont="1" applyBorder="1"/>
    <xf numFmtId="0" fontId="0" fillId="0" borderId="29" xfId="0" applyBorder="1"/>
    <xf numFmtId="0" fontId="0" fillId="0" borderId="30" xfId="0" applyBorder="1"/>
    <xf numFmtId="165" fontId="0" fillId="0" borderId="15" xfId="0" applyNumberFormat="1" applyBorder="1"/>
    <xf numFmtId="0" fontId="1" fillId="0" borderId="14" xfId="0" applyFont="1" applyBorder="1"/>
    <xf numFmtId="165" fontId="1" fillId="0" borderId="15" xfId="0" applyNumberFormat="1" applyFont="1" applyBorder="1"/>
    <xf numFmtId="0" fontId="1" fillId="0" borderId="15" xfId="0" applyFont="1" applyBorder="1"/>
    <xf numFmtId="0" fontId="0" fillId="0" borderId="25" xfId="0" applyBorder="1"/>
    <xf numFmtId="165" fontId="0" fillId="0" borderId="34" xfId="0" applyNumberFormat="1" applyBorder="1"/>
    <xf numFmtId="0" fontId="1" fillId="0" borderId="35" xfId="0" applyFont="1" applyBorder="1"/>
    <xf numFmtId="165" fontId="1" fillId="0" borderId="32" xfId="0" applyNumberFormat="1" applyFont="1" applyBorder="1"/>
    <xf numFmtId="0" fontId="0" fillId="0" borderId="22" xfId="0" applyBorder="1"/>
    <xf numFmtId="0" fontId="0" fillId="0" borderId="36" xfId="0" applyBorder="1"/>
    <xf numFmtId="0" fontId="1" fillId="0" borderId="5" xfId="0" applyFont="1" applyBorder="1" applyAlignment="1">
      <alignment wrapText="1"/>
    </xf>
    <xf numFmtId="0" fontId="0" fillId="0" borderId="9" xfId="0" applyBorder="1"/>
    <xf numFmtId="164" fontId="0" fillId="0" borderId="13" xfId="0" applyNumberFormat="1" applyBorder="1"/>
    <xf numFmtId="164" fontId="0" fillId="0" borderId="34" xfId="0" applyNumberFormat="1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0" fontId="0" fillId="2" borderId="20" xfId="0" applyFill="1" applyBorder="1"/>
    <xf numFmtId="0" fontId="0" fillId="2" borderId="21" xfId="0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7" xfId="0" applyFont="1" applyBorder="1"/>
    <xf numFmtId="0" fontId="1" fillId="0" borderId="31" xfId="0" applyFont="1" applyBorder="1"/>
    <xf numFmtId="0" fontId="0" fillId="0" borderId="40" xfId="0" applyBorder="1"/>
    <xf numFmtId="0" fontId="0" fillId="0" borderId="41" xfId="0" applyBorder="1"/>
    <xf numFmtId="0" fontId="0" fillId="0" borderId="10" xfId="0" applyBorder="1"/>
    <xf numFmtId="0" fontId="0" fillId="0" borderId="11" xfId="0" applyBorder="1"/>
    <xf numFmtId="0" fontId="0" fillId="0" borderId="42" xfId="0" applyBorder="1"/>
    <xf numFmtId="2" fontId="0" fillId="0" borderId="13" xfId="0" applyNumberFormat="1" applyBorder="1"/>
    <xf numFmtId="2" fontId="0" fillId="0" borderId="15" xfId="0" applyNumberFormat="1" applyBorder="1"/>
    <xf numFmtId="2" fontId="0" fillId="0" borderId="34" xfId="0" applyNumberFormat="1" applyBorder="1"/>
    <xf numFmtId="0" fontId="0" fillId="0" borderId="35" xfId="0" applyBorder="1"/>
    <xf numFmtId="2" fontId="1" fillId="0" borderId="18" xfId="0" applyNumberFormat="1" applyFont="1" applyBorder="1"/>
    <xf numFmtId="165" fontId="0" fillId="0" borderId="0" xfId="0" applyNumberFormat="1"/>
    <xf numFmtId="165" fontId="1" fillId="0" borderId="0" xfId="0" applyNumberFormat="1" applyFont="1"/>
    <xf numFmtId="165" fontId="0" fillId="0" borderId="2" xfId="0" applyNumberFormat="1" applyBorder="1"/>
    <xf numFmtId="0" fontId="1" fillId="0" borderId="10" xfId="0" applyFont="1" applyBorder="1"/>
    <xf numFmtId="0" fontId="2" fillId="0" borderId="11" xfId="0" applyFont="1" applyBorder="1" applyAlignment="1">
      <alignment wrapText="1"/>
    </xf>
    <xf numFmtId="0" fontId="0" fillId="0" borderId="13" xfId="0" applyBorder="1" applyAlignment="1">
      <alignment wrapText="1"/>
    </xf>
    <xf numFmtId="165" fontId="0" fillId="0" borderId="18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15" xfId="0" applyBorder="1"/>
    <xf numFmtId="0" fontId="0" fillId="0" borderId="18" xfId="0" applyBorder="1"/>
    <xf numFmtId="0" fontId="0" fillId="0" borderId="14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/>
    </xf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0" fillId="0" borderId="45" xfId="0" applyBorder="1"/>
    <xf numFmtId="165" fontId="1" fillId="0" borderId="18" xfId="0" applyNumberFormat="1" applyFont="1" applyBorder="1"/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0" xfId="0" applyFont="1" applyFill="1"/>
    <xf numFmtId="165" fontId="4" fillId="2" borderId="0" xfId="0" applyNumberFormat="1" applyFont="1" applyFill="1"/>
    <xf numFmtId="0" fontId="6" fillId="0" borderId="0" xfId="0" applyFont="1" applyAlignment="1">
      <alignment horizontal="right"/>
    </xf>
    <xf numFmtId="165" fontId="0" fillId="0" borderId="13" xfId="0" applyNumberFormat="1" applyBorder="1"/>
    <xf numFmtId="165" fontId="1" fillId="0" borderId="17" xfId="0" applyNumberFormat="1" applyFont="1" applyBorder="1"/>
    <xf numFmtId="0" fontId="5" fillId="0" borderId="48" xfId="1" applyBorder="1"/>
    <xf numFmtId="0" fontId="5" fillId="0" borderId="49" xfId="1" applyBorder="1"/>
    <xf numFmtId="0" fontId="5" fillId="0" borderId="36" xfId="1" applyBorder="1"/>
    <xf numFmtId="0" fontId="5" fillId="0" borderId="0" xfId="1" applyFill="1" applyBorder="1"/>
    <xf numFmtId="0" fontId="1" fillId="0" borderId="50" xfId="0" applyFont="1" applyBorder="1"/>
    <xf numFmtId="164" fontId="2" fillId="0" borderId="50" xfId="0" applyNumberFormat="1" applyFont="1" applyBorder="1"/>
    <xf numFmtId="164" fontId="8" fillId="0" borderId="50" xfId="0" applyNumberFormat="1" applyFont="1" applyBorder="1"/>
    <xf numFmtId="164" fontId="0" fillId="0" borderId="50" xfId="0" applyNumberFormat="1" applyBorder="1"/>
    <xf numFmtId="164" fontId="9" fillId="0" borderId="50" xfId="0" applyNumberFormat="1" applyFont="1" applyBorder="1"/>
    <xf numFmtId="164" fontId="11" fillId="0" borderId="50" xfId="0" applyNumberFormat="1" applyFont="1" applyBorder="1"/>
    <xf numFmtId="164" fontId="12" fillId="0" borderId="50" xfId="0" applyNumberFormat="1" applyFont="1" applyBorder="1"/>
    <xf numFmtId="164" fontId="14" fillId="0" borderId="50" xfId="0" applyNumberFormat="1" applyFont="1" applyBorder="1"/>
    <xf numFmtId="164" fontId="1" fillId="0" borderId="50" xfId="0" applyNumberFormat="1" applyFont="1" applyBorder="1"/>
    <xf numFmtId="0" fontId="7" fillId="3" borderId="29" xfId="0" applyFont="1" applyFill="1" applyBorder="1"/>
    <xf numFmtId="0" fontId="0" fillId="3" borderId="51" xfId="0" applyFill="1" applyBorder="1"/>
    <xf numFmtId="0" fontId="0" fillId="3" borderId="46" xfId="0" applyFill="1" applyBorder="1"/>
    <xf numFmtId="0" fontId="1" fillId="3" borderId="46" xfId="0" applyFont="1" applyFill="1" applyBorder="1"/>
    <xf numFmtId="0" fontId="8" fillId="3" borderId="46" xfId="0" applyFont="1" applyFill="1" applyBorder="1"/>
    <xf numFmtId="0" fontId="1" fillId="3" borderId="45" xfId="0" applyFont="1" applyFill="1" applyBorder="1"/>
    <xf numFmtId="0" fontId="1" fillId="3" borderId="36" xfId="0" applyFont="1" applyFill="1" applyBorder="1"/>
    <xf numFmtId="0" fontId="0" fillId="3" borderId="48" xfId="0" applyFill="1" applyBorder="1"/>
    <xf numFmtId="0" fontId="1" fillId="3" borderId="29" xfId="0" applyFont="1" applyFill="1" applyBorder="1"/>
    <xf numFmtId="164" fontId="2" fillId="4" borderId="26" xfId="0" applyNumberFormat="1" applyFont="1" applyFill="1" applyBorder="1"/>
    <xf numFmtId="164" fontId="8" fillId="4" borderId="26" xfId="0" applyNumberFormat="1" applyFont="1" applyFill="1" applyBorder="1"/>
    <xf numFmtId="164" fontId="1" fillId="4" borderId="26" xfId="0" applyNumberFormat="1" applyFont="1" applyFill="1" applyBorder="1"/>
    <xf numFmtId="164" fontId="9" fillId="4" borderId="26" xfId="0" applyNumberFormat="1" applyFont="1" applyFill="1" applyBorder="1"/>
    <xf numFmtId="164" fontId="11" fillId="4" borderId="26" xfId="0" applyNumberFormat="1" applyFont="1" applyFill="1" applyBorder="1"/>
    <xf numFmtId="164" fontId="12" fillId="4" borderId="26" xfId="0" applyNumberFormat="1" applyFont="1" applyFill="1" applyBorder="1"/>
    <xf numFmtId="164" fontId="14" fillId="4" borderId="26" xfId="0" applyNumberFormat="1" applyFont="1" applyFill="1" applyBorder="1"/>
    <xf numFmtId="164" fontId="0" fillId="4" borderId="26" xfId="0" applyNumberFormat="1" applyFill="1" applyBorder="1"/>
    <xf numFmtId="0" fontId="1" fillId="4" borderId="26" xfId="0" applyFont="1" applyFill="1" applyBorder="1" applyAlignment="1">
      <alignment horizontal="center" vertical="center"/>
    </xf>
    <xf numFmtId="164" fontId="0" fillId="0" borderId="52" xfId="0" applyNumberFormat="1" applyBorder="1"/>
    <xf numFmtId="164" fontId="8" fillId="0" borderId="48" xfId="0" applyNumberFormat="1" applyFont="1" applyBorder="1"/>
    <xf numFmtId="164" fontId="0" fillId="0" borderId="29" xfId="0" applyNumberFormat="1" applyBorder="1"/>
    <xf numFmtId="164" fontId="0" fillId="0" borderId="36" xfId="0" applyNumberFormat="1" applyBorder="1"/>
    <xf numFmtId="165" fontId="0" fillId="0" borderId="9" xfId="0" applyNumberFormat="1" applyBorder="1"/>
    <xf numFmtId="165" fontId="1" fillId="0" borderId="5" xfId="0" applyNumberFormat="1" applyFont="1" applyBorder="1"/>
    <xf numFmtId="165" fontId="1" fillId="0" borderId="24" xfId="0" applyNumberFormat="1" applyFont="1" applyBorder="1"/>
    <xf numFmtId="165" fontId="1" fillId="0" borderId="53" xfId="0" applyNumberFormat="1" applyFont="1" applyBorder="1"/>
    <xf numFmtId="4" fontId="0" fillId="0" borderId="0" xfId="0" applyNumberFormat="1"/>
    <xf numFmtId="165" fontId="0" fillId="2" borderId="15" xfId="0" applyNumberFormat="1" applyFill="1" applyBorder="1"/>
    <xf numFmtId="164" fontId="8" fillId="2" borderId="26" xfId="0" applyNumberFormat="1" applyFont="1" applyFill="1" applyBorder="1"/>
    <xf numFmtId="164" fontId="0" fillId="2" borderId="26" xfId="0" applyNumberFormat="1" applyFill="1" applyBorder="1"/>
    <xf numFmtId="164" fontId="10" fillId="2" borderId="26" xfId="0" applyNumberFormat="1" applyFont="1" applyFill="1" applyBorder="1"/>
    <xf numFmtId="164" fontId="11" fillId="2" borderId="26" xfId="0" applyNumberFormat="1" applyFont="1" applyFill="1" applyBorder="1"/>
    <xf numFmtId="164" fontId="18" fillId="2" borderId="26" xfId="0" applyNumberFormat="1" applyFont="1" applyFill="1" applyBorder="1"/>
    <xf numFmtId="164" fontId="19" fillId="2" borderId="26" xfId="0" applyNumberFormat="1" applyFont="1" applyFill="1" applyBorder="1"/>
    <xf numFmtId="164" fontId="14" fillId="2" borderId="26" xfId="0" applyNumberFormat="1" applyFont="1" applyFill="1" applyBorder="1"/>
    <xf numFmtId="164" fontId="20" fillId="2" borderId="26" xfId="0" applyNumberFormat="1" applyFont="1" applyFill="1" applyBorder="1"/>
    <xf numFmtId="164" fontId="0" fillId="2" borderId="28" xfId="0" applyNumberForma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115</xdr:row>
      <xdr:rowOff>38100</xdr:rowOff>
    </xdr:from>
    <xdr:to>
      <xdr:col>7</xdr:col>
      <xdr:colOff>1457325</xdr:colOff>
      <xdr:row>132</xdr:row>
      <xdr:rowOff>150495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23060025"/>
          <a:ext cx="3810000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nitism.ru/catalog/poluavtomaticheskaya-otreznaya-lineyka-aurora-ec-250p-2-1-metra-sale/?detail=Y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knitism.ru/catalog/ruchnaya-prizhimnaya-lineyka-aurora-cp-250m-2-5-metra/?detail=Y" TargetMode="External"/><Relationship Id="rId1" Type="http://schemas.openxmlformats.org/officeDocument/2006/relationships/hyperlink" Target="https://knitism.ru/catalog/durkopp-adler-261-160362-01a/?detail=Y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libry-groupe.com/products/promyishlennyie-shveynyie-mashinyi/overloki/5-i-nitochnyie/5-i-nitochnyie_2262.html" TargetMode="External"/><Relationship Id="rId4" Type="http://schemas.openxmlformats.org/officeDocument/2006/relationships/hyperlink" Target="https://hmru.ru/catalog/vakuum_upakovochnoe_oborudovanie/beskamernye_promyshlennye_vakuumnye_upakovshchiki/vakuumnyy_upakovshchik_dzq_600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72"/>
  <sheetViews>
    <sheetView tabSelected="1" workbookViewId="0">
      <selection activeCell="G14" sqref="G14"/>
    </sheetView>
  </sheetViews>
  <sheetFormatPr defaultRowHeight="14.4" x14ac:dyDescent="0.3"/>
  <cols>
    <col min="1" max="1" width="5.6640625" customWidth="1"/>
    <col min="2" max="2" width="5.5546875" customWidth="1"/>
    <col min="3" max="3" width="77.88671875" customWidth="1"/>
    <col min="4" max="4" width="21.88671875" customWidth="1"/>
    <col min="5" max="5" width="17.33203125" customWidth="1"/>
    <col min="6" max="6" width="19.33203125" customWidth="1"/>
    <col min="7" max="7" width="16.5546875" customWidth="1"/>
    <col min="8" max="8" width="30.33203125" customWidth="1"/>
    <col min="9" max="9" width="30.44140625" customWidth="1"/>
    <col min="10" max="10" width="21.5546875" customWidth="1"/>
    <col min="11" max="11" width="14.5546875" bestFit="1" customWidth="1"/>
    <col min="12" max="12" width="15.33203125" customWidth="1"/>
    <col min="13" max="13" width="14.109375" bestFit="1" customWidth="1"/>
    <col min="14" max="14" width="13.109375" bestFit="1" customWidth="1"/>
    <col min="15" max="15" width="14.109375" bestFit="1" customWidth="1"/>
    <col min="16" max="17" width="13.109375" bestFit="1" customWidth="1"/>
    <col min="18" max="18" width="15.109375" customWidth="1"/>
  </cols>
  <sheetData>
    <row r="1" spans="2:6" ht="14.4" customHeight="1" x14ac:dyDescent="0.3">
      <c r="B1" s="200" t="s">
        <v>193</v>
      </c>
      <c r="C1" s="200"/>
      <c r="D1" s="200"/>
      <c r="E1" s="200"/>
      <c r="F1" s="201"/>
    </row>
    <row r="2" spans="2:6" ht="33.75" customHeight="1" x14ac:dyDescent="0.3">
      <c r="B2" s="200"/>
      <c r="C2" s="200"/>
      <c r="D2" s="200"/>
      <c r="E2" s="200"/>
      <c r="F2" s="201"/>
    </row>
    <row r="3" spans="2:6" ht="33.75" customHeight="1" x14ac:dyDescent="0.3">
      <c r="C3" s="26"/>
      <c r="D3" s="26"/>
      <c r="E3" s="26"/>
      <c r="F3" s="26"/>
    </row>
    <row r="4" spans="2:6" ht="15" thickBot="1" x14ac:dyDescent="0.35">
      <c r="C4" s="25"/>
      <c r="D4" s="25"/>
      <c r="E4" s="25"/>
      <c r="F4" s="25"/>
    </row>
    <row r="5" spans="2:6" ht="35.4" customHeight="1" x14ac:dyDescent="0.3">
      <c r="B5" s="187" t="s">
        <v>177</v>
      </c>
      <c r="C5" s="188"/>
      <c r="D5" s="188"/>
      <c r="E5" s="189"/>
    </row>
    <row r="6" spans="2:6" ht="15.6" x14ac:dyDescent="0.3">
      <c r="B6" s="110"/>
      <c r="C6" s="109" t="s">
        <v>88</v>
      </c>
      <c r="D6" s="109"/>
      <c r="E6" s="111"/>
    </row>
    <row r="7" spans="2:6" ht="15.6" x14ac:dyDescent="0.3">
      <c r="B7" s="110"/>
      <c r="C7" s="24" t="s">
        <v>133</v>
      </c>
      <c r="D7" s="54">
        <f>D9+D10+D11+D12</f>
        <v>4512407.703125</v>
      </c>
      <c r="E7" s="111"/>
    </row>
    <row r="8" spans="2:6" ht="15.6" x14ac:dyDescent="0.3">
      <c r="B8" s="110"/>
      <c r="C8" s="24"/>
      <c r="D8" s="54"/>
      <c r="E8" s="111"/>
    </row>
    <row r="9" spans="2:6" x14ac:dyDescent="0.3">
      <c r="B9" s="17"/>
      <c r="C9" s="1" t="s">
        <v>156</v>
      </c>
      <c r="D9" s="55">
        <f>F152</f>
        <v>1508000</v>
      </c>
      <c r="E9" s="112"/>
    </row>
    <row r="10" spans="2:6" x14ac:dyDescent="0.3">
      <c r="B10" s="17"/>
      <c r="C10" s="1" t="s">
        <v>99</v>
      </c>
      <c r="D10" s="53">
        <f>D122</f>
        <v>1292203.8515625</v>
      </c>
      <c r="E10" s="112"/>
    </row>
    <row r="11" spans="2:6" ht="43.2" x14ac:dyDescent="0.3">
      <c r="B11" s="17"/>
      <c r="C11" s="2" t="s">
        <v>157</v>
      </c>
      <c r="D11" s="53">
        <v>420000</v>
      </c>
      <c r="E11" s="112"/>
    </row>
    <row r="12" spans="2:6" x14ac:dyDescent="0.3">
      <c r="B12" s="17"/>
      <c r="C12" s="2" t="s">
        <v>120</v>
      </c>
      <c r="D12" s="53">
        <f>D10</f>
        <v>1292203.8515625</v>
      </c>
      <c r="E12" s="112"/>
    </row>
    <row r="13" spans="2:6" x14ac:dyDescent="0.3">
      <c r="B13" s="69"/>
      <c r="C13" s="3" t="s">
        <v>83</v>
      </c>
      <c r="D13" s="55">
        <f>SUM(D9:D12)</f>
        <v>4512407.703125</v>
      </c>
      <c r="E13" s="71"/>
    </row>
    <row r="14" spans="2:6" x14ac:dyDescent="0.3">
      <c r="B14" s="69"/>
      <c r="C14" s="3"/>
      <c r="D14" s="55"/>
      <c r="E14" s="71"/>
    </row>
    <row r="15" spans="2:6" x14ac:dyDescent="0.3">
      <c r="B15" s="17"/>
      <c r="C15" s="1" t="s">
        <v>97</v>
      </c>
      <c r="D15" s="53">
        <f>F52</f>
        <v>6408.791666666667</v>
      </c>
      <c r="E15" s="112"/>
    </row>
    <row r="16" spans="2:6" x14ac:dyDescent="0.3">
      <c r="B16" s="17"/>
      <c r="C16" s="1" t="s">
        <v>178</v>
      </c>
      <c r="D16" s="1">
        <f>H76</f>
        <v>1575</v>
      </c>
      <c r="E16" s="112"/>
    </row>
    <row r="17" spans="2:5" x14ac:dyDescent="0.3">
      <c r="B17" s="17"/>
      <c r="C17" s="1" t="s">
        <v>91</v>
      </c>
      <c r="D17" s="53">
        <f>G76</f>
        <v>10093846.875</v>
      </c>
      <c r="E17" s="68"/>
    </row>
    <row r="18" spans="2:5" x14ac:dyDescent="0.3">
      <c r="B18" s="69"/>
      <c r="C18" s="3" t="s">
        <v>98</v>
      </c>
      <c r="D18" s="55">
        <f>G78</f>
        <v>9185400.65625</v>
      </c>
      <c r="E18" s="68"/>
    </row>
    <row r="19" spans="2:5" x14ac:dyDescent="0.3">
      <c r="B19" s="17"/>
      <c r="C19" s="1" t="s">
        <v>101</v>
      </c>
      <c r="D19" s="53">
        <f>E122</f>
        <v>820.44688988095243</v>
      </c>
      <c r="E19" s="70">
        <f>D19*D16</f>
        <v>1292203.8515625</v>
      </c>
    </row>
    <row r="20" spans="2:5" x14ac:dyDescent="0.3">
      <c r="B20" s="17"/>
      <c r="C20" s="1" t="s">
        <v>100</v>
      </c>
      <c r="D20" s="55">
        <f>D19*D16</f>
        <v>1292203.8515625</v>
      </c>
      <c r="E20" s="70"/>
    </row>
    <row r="21" spans="2:5" x14ac:dyDescent="0.3">
      <c r="B21" s="17"/>
      <c r="C21" s="1" t="s">
        <v>90</v>
      </c>
      <c r="D21" s="1">
        <f>D13/D17</f>
        <v>0.44704538903806185</v>
      </c>
      <c r="E21" s="112"/>
    </row>
    <row r="22" spans="2:5" x14ac:dyDescent="0.3">
      <c r="B22" s="17"/>
      <c r="C22" s="1" t="s">
        <v>92</v>
      </c>
      <c r="D22" s="1">
        <f>D13/(D17-E19)</f>
        <v>0.51267788197148101</v>
      </c>
      <c r="E22" s="112"/>
    </row>
    <row r="23" spans="2:5" x14ac:dyDescent="0.3">
      <c r="B23" s="17"/>
      <c r="C23" s="1" t="s">
        <v>102</v>
      </c>
      <c r="D23" s="1" t="s">
        <v>103</v>
      </c>
      <c r="E23" s="112"/>
    </row>
    <row r="24" spans="2:5" ht="15" thickBot="1" x14ac:dyDescent="0.35">
      <c r="B24" s="82"/>
      <c r="C24" s="83" t="s">
        <v>104</v>
      </c>
      <c r="D24" s="83" t="s">
        <v>105</v>
      </c>
      <c r="E24" s="113"/>
    </row>
    <row r="25" spans="2:5" ht="15" thickBot="1" x14ac:dyDescent="0.35"/>
    <row r="26" spans="2:5" ht="30.6" customHeight="1" thickBot="1" x14ac:dyDescent="0.35">
      <c r="B26" s="186" t="s">
        <v>174</v>
      </c>
      <c r="C26" s="185"/>
      <c r="D26" s="185"/>
      <c r="E26" s="95"/>
    </row>
    <row r="27" spans="2:5" ht="31.5" customHeight="1" x14ac:dyDescent="0.3">
      <c r="B27" s="15"/>
      <c r="C27" s="126" t="s">
        <v>17</v>
      </c>
      <c r="D27" s="4"/>
      <c r="E27" s="107" t="s">
        <v>16</v>
      </c>
    </row>
    <row r="28" spans="2:5" x14ac:dyDescent="0.3">
      <c r="B28" s="114">
        <v>1</v>
      </c>
      <c r="C28" s="1" t="s">
        <v>175</v>
      </c>
      <c r="D28" s="1" t="s">
        <v>4</v>
      </c>
      <c r="E28" s="68">
        <v>5810</v>
      </c>
    </row>
    <row r="29" spans="2:5" x14ac:dyDescent="0.3">
      <c r="B29" s="114">
        <v>2</v>
      </c>
      <c r="C29" s="1" t="s">
        <v>13</v>
      </c>
      <c r="D29" s="1" t="s">
        <v>5</v>
      </c>
      <c r="E29" s="68">
        <v>15962</v>
      </c>
    </row>
    <row r="30" spans="2:5" x14ac:dyDescent="0.3">
      <c r="B30" s="114">
        <v>3</v>
      </c>
      <c r="C30" s="1" t="s">
        <v>14</v>
      </c>
      <c r="D30" s="1" t="s">
        <v>4</v>
      </c>
      <c r="E30" s="68">
        <v>5209</v>
      </c>
    </row>
    <row r="31" spans="2:5" x14ac:dyDescent="0.3">
      <c r="B31" s="114">
        <v>4</v>
      </c>
      <c r="C31" s="1" t="s">
        <v>12</v>
      </c>
      <c r="D31" s="1" t="s">
        <v>4</v>
      </c>
      <c r="E31" s="68">
        <v>5690</v>
      </c>
    </row>
    <row r="32" spans="2:5" x14ac:dyDescent="0.3">
      <c r="B32" s="114">
        <v>5</v>
      </c>
      <c r="C32" s="1" t="s">
        <v>93</v>
      </c>
      <c r="D32" s="1" t="s">
        <v>4</v>
      </c>
      <c r="E32" s="68">
        <v>5845</v>
      </c>
    </row>
    <row r="33" spans="2:5" x14ac:dyDescent="0.3">
      <c r="B33" s="114">
        <v>6</v>
      </c>
      <c r="C33" s="1" t="s">
        <v>8</v>
      </c>
      <c r="D33" s="1" t="s">
        <v>5</v>
      </c>
      <c r="E33" s="68">
        <v>10055</v>
      </c>
    </row>
    <row r="34" spans="2:5" x14ac:dyDescent="0.3">
      <c r="B34" s="114">
        <v>7</v>
      </c>
      <c r="C34" s="2" t="s">
        <v>179</v>
      </c>
      <c r="D34" s="1" t="s">
        <v>5</v>
      </c>
      <c r="E34" s="68">
        <v>9186</v>
      </c>
    </row>
    <row r="35" spans="2:5" x14ac:dyDescent="0.3">
      <c r="B35" s="114">
        <v>8</v>
      </c>
      <c r="C35" s="1" t="s">
        <v>106</v>
      </c>
      <c r="D35" s="1" t="s">
        <v>4</v>
      </c>
      <c r="E35" s="68">
        <v>4385</v>
      </c>
    </row>
    <row r="36" spans="2:5" x14ac:dyDescent="0.3">
      <c r="B36" s="114">
        <v>9</v>
      </c>
      <c r="C36" s="1" t="s">
        <v>1</v>
      </c>
      <c r="D36" s="1" t="s">
        <v>0</v>
      </c>
      <c r="E36" s="68">
        <v>7442</v>
      </c>
    </row>
    <row r="37" spans="2:5" x14ac:dyDescent="0.3">
      <c r="B37" s="114">
        <v>10</v>
      </c>
      <c r="C37" s="1" t="s">
        <v>1</v>
      </c>
      <c r="D37" s="1" t="s">
        <v>4</v>
      </c>
      <c r="E37" s="68">
        <v>7342</v>
      </c>
    </row>
    <row r="38" spans="2:5" x14ac:dyDescent="0.3">
      <c r="B38" s="114">
        <v>11</v>
      </c>
      <c r="C38" s="1" t="s">
        <v>1</v>
      </c>
      <c r="D38" s="1" t="s">
        <v>5</v>
      </c>
      <c r="E38" s="68">
        <v>7242</v>
      </c>
    </row>
    <row r="39" spans="2:5" x14ac:dyDescent="0.3">
      <c r="B39" s="114">
        <v>12</v>
      </c>
      <c r="C39" s="1" t="s">
        <v>94</v>
      </c>
      <c r="D39" s="1" t="s">
        <v>4</v>
      </c>
      <c r="E39" s="68">
        <v>5848</v>
      </c>
    </row>
    <row r="40" spans="2:5" x14ac:dyDescent="0.3">
      <c r="B40" s="114">
        <v>13</v>
      </c>
      <c r="C40" s="1" t="s">
        <v>95</v>
      </c>
      <c r="D40" s="1" t="s">
        <v>7</v>
      </c>
      <c r="E40" s="68">
        <v>3744</v>
      </c>
    </row>
    <row r="41" spans="2:5" x14ac:dyDescent="0.3">
      <c r="B41" s="114">
        <v>14</v>
      </c>
      <c r="C41" s="1" t="s">
        <v>2</v>
      </c>
      <c r="D41" s="1" t="s">
        <v>0</v>
      </c>
      <c r="E41" s="68">
        <v>8871</v>
      </c>
    </row>
    <row r="42" spans="2:5" x14ac:dyDescent="0.3">
      <c r="B42" s="114">
        <v>15</v>
      </c>
      <c r="C42" s="1" t="s">
        <v>2</v>
      </c>
      <c r="D42" s="1" t="s">
        <v>4</v>
      </c>
      <c r="E42" s="68">
        <v>6282</v>
      </c>
    </row>
    <row r="43" spans="2:5" x14ac:dyDescent="0.3">
      <c r="B43" s="114">
        <v>16</v>
      </c>
      <c r="C43" s="1" t="s">
        <v>3</v>
      </c>
      <c r="D43" s="1" t="s">
        <v>4</v>
      </c>
      <c r="E43" s="68">
        <v>4900</v>
      </c>
    </row>
    <row r="44" spans="2:5" x14ac:dyDescent="0.3">
      <c r="B44" s="114">
        <v>17</v>
      </c>
      <c r="C44" s="1" t="s">
        <v>3</v>
      </c>
      <c r="D44" s="1" t="s">
        <v>5</v>
      </c>
      <c r="E44" s="68">
        <v>3900</v>
      </c>
    </row>
    <row r="45" spans="2:5" x14ac:dyDescent="0.3">
      <c r="B45" s="114">
        <v>18</v>
      </c>
      <c r="C45" s="1" t="s">
        <v>96</v>
      </c>
      <c r="D45" s="1" t="s">
        <v>5</v>
      </c>
      <c r="E45" s="68">
        <v>7683</v>
      </c>
    </row>
    <row r="46" spans="2:5" x14ac:dyDescent="0.3">
      <c r="B46" s="114">
        <v>19</v>
      </c>
      <c r="C46" s="1" t="s">
        <v>6</v>
      </c>
      <c r="D46" s="1" t="s">
        <v>0</v>
      </c>
      <c r="E46" s="68">
        <v>7135</v>
      </c>
    </row>
    <row r="47" spans="2:5" x14ac:dyDescent="0.3">
      <c r="B47" s="114">
        <v>20</v>
      </c>
      <c r="C47" s="1" t="s">
        <v>6</v>
      </c>
      <c r="D47" s="1" t="s">
        <v>4</v>
      </c>
      <c r="E47" s="68">
        <v>6900</v>
      </c>
    </row>
    <row r="48" spans="2:5" x14ac:dyDescent="0.3">
      <c r="B48" s="114">
        <v>21</v>
      </c>
      <c r="C48" s="1" t="s">
        <v>6</v>
      </c>
      <c r="D48" s="1" t="s">
        <v>5</v>
      </c>
      <c r="E48" s="68">
        <v>5900</v>
      </c>
    </row>
    <row r="49" spans="2:9" x14ac:dyDescent="0.3">
      <c r="B49" s="114">
        <v>22</v>
      </c>
      <c r="C49" s="1" t="s">
        <v>6</v>
      </c>
      <c r="D49" s="1" t="s">
        <v>7</v>
      </c>
      <c r="E49" s="68">
        <v>5580</v>
      </c>
    </row>
    <row r="50" spans="2:9" ht="15" thickBot="1" x14ac:dyDescent="0.35">
      <c r="B50" s="114">
        <v>23</v>
      </c>
      <c r="C50" s="1" t="s">
        <v>11</v>
      </c>
      <c r="D50" s="1" t="s">
        <v>10</v>
      </c>
      <c r="E50" s="68">
        <v>1450</v>
      </c>
    </row>
    <row r="51" spans="2:9" x14ac:dyDescent="0.3">
      <c r="B51" s="114">
        <v>24</v>
      </c>
      <c r="C51" s="1" t="s">
        <v>11</v>
      </c>
      <c r="D51" s="1" t="s">
        <v>191</v>
      </c>
      <c r="E51" s="172">
        <f>SUM(E50:E50)</f>
        <v>1450</v>
      </c>
      <c r="F51" s="115" t="s">
        <v>68</v>
      </c>
    </row>
    <row r="52" spans="2:9" ht="15" thickBot="1" x14ac:dyDescent="0.35">
      <c r="B52" s="82"/>
      <c r="C52" s="19" t="s">
        <v>176</v>
      </c>
      <c r="D52" s="83"/>
      <c r="E52" s="108">
        <f>SUM(E28:E51)</f>
        <v>153811</v>
      </c>
      <c r="F52" s="116">
        <f>E52/B51</f>
        <v>6408.791666666667</v>
      </c>
    </row>
    <row r="53" spans="2:9" ht="15" thickBot="1" x14ac:dyDescent="0.35">
      <c r="E53" s="102"/>
      <c r="F53" s="103"/>
    </row>
    <row r="54" spans="2:9" ht="29.4" customHeight="1" thickBot="1" x14ac:dyDescent="0.35">
      <c r="B54" s="186" t="s">
        <v>170</v>
      </c>
      <c r="C54" s="185"/>
      <c r="D54" s="185"/>
      <c r="E54" s="183"/>
      <c r="F54" s="184"/>
    </row>
    <row r="55" spans="2:9" ht="31.8" thickBot="1" x14ac:dyDescent="0.35">
      <c r="B55" s="79"/>
      <c r="C55" s="105" t="s">
        <v>171</v>
      </c>
      <c r="D55" s="94" t="s">
        <v>173</v>
      </c>
      <c r="E55" s="94" t="s">
        <v>172</v>
      </c>
      <c r="F55" s="106" t="s">
        <v>108</v>
      </c>
    </row>
    <row r="56" spans="2:9" x14ac:dyDescent="0.3">
      <c r="B56" s="15">
        <v>1</v>
      </c>
      <c r="C56" s="4" t="s">
        <v>107</v>
      </c>
      <c r="D56" s="4" t="s">
        <v>18</v>
      </c>
      <c r="E56" s="104">
        <v>11626</v>
      </c>
      <c r="F56" s="130"/>
      <c r="H56" s="182"/>
      <c r="I56" s="182"/>
    </row>
    <row r="57" spans="2:9" x14ac:dyDescent="0.3">
      <c r="B57" s="17">
        <v>2</v>
      </c>
      <c r="C57" s="4" t="s">
        <v>107</v>
      </c>
      <c r="D57" s="1" t="s">
        <v>15</v>
      </c>
      <c r="E57" s="53">
        <v>8065</v>
      </c>
      <c r="F57" s="68"/>
      <c r="H57" s="182"/>
      <c r="I57" s="182"/>
    </row>
    <row r="58" spans="2:9" x14ac:dyDescent="0.3">
      <c r="B58" s="17">
        <v>3</v>
      </c>
      <c r="C58" s="4" t="s">
        <v>107</v>
      </c>
      <c r="D58" s="1" t="s">
        <v>9</v>
      </c>
      <c r="E58" s="53">
        <v>7444</v>
      </c>
      <c r="F58" s="68"/>
      <c r="H58" s="182"/>
      <c r="I58" s="182"/>
    </row>
    <row r="59" spans="2:9" x14ac:dyDescent="0.3">
      <c r="B59" s="17">
        <v>4</v>
      </c>
      <c r="C59" s="4" t="s">
        <v>107</v>
      </c>
      <c r="D59" s="1" t="s">
        <v>7</v>
      </c>
      <c r="E59" s="53">
        <v>7271</v>
      </c>
      <c r="F59" s="68"/>
      <c r="H59" s="182"/>
      <c r="I59" s="182"/>
    </row>
    <row r="60" spans="2:9" ht="15" thickBot="1" x14ac:dyDescent="0.35">
      <c r="B60" s="82"/>
      <c r="C60" s="83"/>
      <c r="D60" s="83"/>
      <c r="E60" s="131">
        <f>(E56+E57+E58+E59)/4</f>
        <v>8601.5</v>
      </c>
      <c r="F60" s="121">
        <f>E60</f>
        <v>8601.5</v>
      </c>
      <c r="H60" s="182"/>
      <c r="I60" s="182"/>
    </row>
    <row r="61" spans="2:9" ht="15" thickBot="1" x14ac:dyDescent="0.35">
      <c r="H61" s="182"/>
      <c r="I61" s="182"/>
    </row>
    <row r="62" spans="2:9" ht="29.4" customHeight="1" thickBot="1" x14ac:dyDescent="0.35">
      <c r="B62" s="79"/>
      <c r="C62" s="185" t="s">
        <v>169</v>
      </c>
      <c r="D62" s="185"/>
      <c r="E62" s="94"/>
      <c r="F62" s="183"/>
      <c r="G62" s="183"/>
      <c r="H62" s="184"/>
    </row>
    <row r="63" spans="2:9" ht="15" thickBot="1" x14ac:dyDescent="0.35">
      <c r="B63" s="92"/>
      <c r="C63" s="93" t="s">
        <v>114</v>
      </c>
      <c r="D63" s="93" t="s">
        <v>84</v>
      </c>
      <c r="E63" s="93" t="s">
        <v>19</v>
      </c>
      <c r="F63" s="96" t="s">
        <v>85</v>
      </c>
      <c r="G63" s="5" t="s">
        <v>35</v>
      </c>
      <c r="H63" s="28" t="s">
        <v>55</v>
      </c>
    </row>
    <row r="64" spans="2:9" x14ac:dyDescent="0.3">
      <c r="B64" s="15"/>
      <c r="C64" s="4" t="s">
        <v>22</v>
      </c>
      <c r="D64" s="4">
        <v>3</v>
      </c>
      <c r="E64" s="4">
        <v>400</v>
      </c>
      <c r="F64" s="97">
        <f>D64*E64</f>
        <v>1200</v>
      </c>
      <c r="G64" s="15">
        <v>75</v>
      </c>
      <c r="H64" s="97">
        <f>F64*G64</f>
        <v>90000</v>
      </c>
    </row>
    <row r="65" spans="2:9" x14ac:dyDescent="0.3">
      <c r="B65" s="17"/>
      <c r="C65" s="1" t="s">
        <v>21</v>
      </c>
      <c r="D65" s="1">
        <v>0.3</v>
      </c>
      <c r="E65" s="1">
        <v>300</v>
      </c>
      <c r="F65" s="98">
        <v>90</v>
      </c>
      <c r="G65" s="17">
        <v>75</v>
      </c>
      <c r="H65" s="98">
        <f>F65*G65</f>
        <v>6750</v>
      </c>
    </row>
    <row r="66" spans="2:9" x14ac:dyDescent="0.3">
      <c r="B66" s="17"/>
      <c r="C66" s="1" t="s">
        <v>23</v>
      </c>
      <c r="D66" s="1">
        <v>5</v>
      </c>
      <c r="E66" s="1">
        <v>290</v>
      </c>
      <c r="F66" s="98">
        <v>1450</v>
      </c>
      <c r="G66" s="17">
        <v>75</v>
      </c>
      <c r="H66" s="98">
        <f>F66*G66</f>
        <v>108750</v>
      </c>
    </row>
    <row r="67" spans="2:9" ht="15" thickBot="1" x14ac:dyDescent="0.35">
      <c r="B67" s="17"/>
      <c r="C67" s="1" t="s">
        <v>109</v>
      </c>
      <c r="D67" s="1"/>
      <c r="E67" s="1"/>
      <c r="F67" s="98">
        <v>57</v>
      </c>
      <c r="G67" s="82"/>
      <c r="H67" s="101">
        <f>SUM(H64:H66)</f>
        <v>205500</v>
      </c>
    </row>
    <row r="68" spans="2:9" x14ac:dyDescent="0.3">
      <c r="B68" s="17"/>
      <c r="C68" s="1" t="s">
        <v>110</v>
      </c>
      <c r="D68" s="1"/>
      <c r="E68" s="1"/>
      <c r="F68" s="98">
        <v>120</v>
      </c>
    </row>
    <row r="69" spans="2:9" x14ac:dyDescent="0.3">
      <c r="B69" s="17"/>
      <c r="C69" s="1" t="s">
        <v>111</v>
      </c>
      <c r="D69" s="1"/>
      <c r="E69" s="1"/>
      <c r="F69" s="98">
        <v>57</v>
      </c>
    </row>
    <row r="70" spans="2:9" x14ac:dyDescent="0.3">
      <c r="B70" s="17"/>
      <c r="C70" s="1" t="s">
        <v>112</v>
      </c>
      <c r="D70" s="1"/>
      <c r="E70" s="1"/>
      <c r="F70" s="98">
        <v>120</v>
      </c>
    </row>
    <row r="71" spans="2:9" ht="15" thickBot="1" x14ac:dyDescent="0.35">
      <c r="B71" s="20"/>
      <c r="C71" s="7" t="s">
        <v>113</v>
      </c>
      <c r="D71" s="7"/>
      <c r="E71" s="7"/>
      <c r="F71" s="99">
        <v>20</v>
      </c>
    </row>
    <row r="72" spans="2:9" ht="15" thickBot="1" x14ac:dyDescent="0.35">
      <c r="B72" s="8"/>
      <c r="C72" s="9" t="s">
        <v>20</v>
      </c>
      <c r="D72" s="9"/>
      <c r="E72" s="9"/>
      <c r="F72" s="56">
        <f>SUM(F64:F71)</f>
        <v>3114</v>
      </c>
    </row>
    <row r="73" spans="2:9" ht="15" thickBot="1" x14ac:dyDescent="0.35"/>
    <row r="74" spans="2:9" ht="28.95" customHeight="1" thickBot="1" x14ac:dyDescent="0.35">
      <c r="B74" s="186" t="s">
        <v>168</v>
      </c>
      <c r="C74" s="185"/>
      <c r="D74" s="185"/>
      <c r="E74" s="185"/>
      <c r="F74" s="185"/>
      <c r="G74" s="185"/>
      <c r="H74" s="193"/>
    </row>
    <row r="75" spans="2:9" ht="18.600000000000001" thickBot="1" x14ac:dyDescent="0.4">
      <c r="B75" s="66"/>
      <c r="C75" s="90" t="s">
        <v>167</v>
      </c>
      <c r="D75" s="6" t="s">
        <v>123</v>
      </c>
      <c r="E75" s="6" t="s">
        <v>26</v>
      </c>
      <c r="F75" s="11" t="s">
        <v>27</v>
      </c>
      <c r="G75" s="14" t="s">
        <v>28</v>
      </c>
      <c r="H75" s="10" t="s">
        <v>35</v>
      </c>
      <c r="I75" s="37"/>
    </row>
    <row r="76" spans="2:9" ht="15" thickBot="1" x14ac:dyDescent="0.35">
      <c r="B76" s="66"/>
      <c r="C76" s="67" t="s">
        <v>24</v>
      </c>
      <c r="D76" s="29">
        <v>75</v>
      </c>
      <c r="E76" s="57">
        <f>F52</f>
        <v>6408.791666666667</v>
      </c>
      <c r="F76" s="30">
        <v>21</v>
      </c>
      <c r="G76" s="58">
        <f>D76*E76*F76</f>
        <v>10093846.875</v>
      </c>
      <c r="H76" s="31">
        <f>D76*F76</f>
        <v>1575</v>
      </c>
      <c r="I76" s="21"/>
    </row>
    <row r="77" spans="2:9" ht="15" thickBot="1" x14ac:dyDescent="0.35">
      <c r="B77" s="66"/>
      <c r="C77" s="91" t="s">
        <v>121</v>
      </c>
      <c r="D77" s="7"/>
      <c r="E77" s="7"/>
      <c r="F77" s="7"/>
      <c r="G77" s="59">
        <f>G76/100*9</f>
        <v>908446.21875</v>
      </c>
      <c r="H77" s="27"/>
    </row>
    <row r="78" spans="2:9" ht="16.2" thickBot="1" x14ac:dyDescent="0.35">
      <c r="B78" s="32"/>
      <c r="C78" s="34" t="s">
        <v>122</v>
      </c>
      <c r="D78" s="33"/>
      <c r="E78" s="33"/>
      <c r="F78" s="33"/>
      <c r="G78" s="60">
        <f>G76-G77</f>
        <v>9185400.65625</v>
      </c>
      <c r="H78" s="28"/>
    </row>
    <row r="79" spans="2:9" ht="15.6" x14ac:dyDescent="0.3">
      <c r="B79" s="12"/>
      <c r="C79" s="127"/>
      <c r="D79" s="12"/>
      <c r="E79" s="12"/>
      <c r="F79" s="12"/>
      <c r="G79" s="128"/>
    </row>
    <row r="80" spans="2:9" ht="18" x14ac:dyDescent="0.35">
      <c r="B80" s="12"/>
      <c r="C80" s="129" t="s">
        <v>192</v>
      </c>
      <c r="D80" s="21" t="s">
        <v>183</v>
      </c>
      <c r="E80" s="12"/>
      <c r="F80" s="12"/>
      <c r="G80" s="128"/>
    </row>
    <row r="81" spans="2:7" ht="18" x14ac:dyDescent="0.35">
      <c r="B81" s="12"/>
      <c r="C81" s="129"/>
      <c r="D81" s="13" t="s">
        <v>184</v>
      </c>
      <c r="E81" s="12"/>
      <c r="F81" s="12"/>
      <c r="G81" s="128"/>
    </row>
    <row r="82" spans="2:7" ht="15" thickBot="1" x14ac:dyDescent="0.35">
      <c r="B82" s="12"/>
      <c r="C82" s="12"/>
      <c r="D82" s="12"/>
      <c r="E82" s="12"/>
      <c r="F82" s="12"/>
      <c r="G82" s="13"/>
    </row>
    <row r="83" spans="2:7" ht="31.2" customHeight="1" thickBot="1" x14ac:dyDescent="0.35">
      <c r="B83" s="191" t="s">
        <v>166</v>
      </c>
      <c r="C83" s="192"/>
      <c r="D83" s="192"/>
      <c r="E83" s="86"/>
      <c r="F83" s="87"/>
      <c r="G83" s="12"/>
    </row>
    <row r="84" spans="2:7" ht="15" thickBot="1" x14ac:dyDescent="0.35">
      <c r="B84" s="79"/>
      <c r="C84" s="5" t="s">
        <v>165</v>
      </c>
      <c r="D84" s="88" t="s">
        <v>30</v>
      </c>
      <c r="E84" s="88" t="s">
        <v>34</v>
      </c>
      <c r="F84" s="89" t="s">
        <v>20</v>
      </c>
    </row>
    <row r="85" spans="2:7" x14ac:dyDescent="0.3">
      <c r="B85" s="117">
        <v>1</v>
      </c>
      <c r="C85" s="15" t="s">
        <v>29</v>
      </c>
      <c r="D85" s="4">
        <v>1</v>
      </c>
      <c r="E85" s="61">
        <v>130000</v>
      </c>
      <c r="F85" s="80">
        <v>130000</v>
      </c>
    </row>
    <row r="86" spans="2:7" x14ac:dyDescent="0.3">
      <c r="B86" s="118">
        <v>2</v>
      </c>
      <c r="C86" s="17" t="s">
        <v>86</v>
      </c>
      <c r="D86" s="1">
        <v>2</v>
      </c>
      <c r="E86" s="44">
        <v>90000</v>
      </c>
      <c r="F86" s="63">
        <f>D86*E86</f>
        <v>180000</v>
      </c>
    </row>
    <row r="87" spans="2:7" x14ac:dyDescent="0.3">
      <c r="B87" s="119">
        <v>3</v>
      </c>
      <c r="C87" s="20" t="s">
        <v>31</v>
      </c>
      <c r="D87" s="7">
        <v>1</v>
      </c>
      <c r="E87" s="62">
        <v>90000</v>
      </c>
      <c r="F87" s="81">
        <v>90000</v>
      </c>
    </row>
    <row r="88" spans="2:7" x14ac:dyDescent="0.3">
      <c r="B88" s="118">
        <v>4</v>
      </c>
      <c r="C88" s="17" t="s">
        <v>32</v>
      </c>
      <c r="D88" s="1">
        <v>3</v>
      </c>
      <c r="E88" s="44">
        <v>94500</v>
      </c>
      <c r="F88" s="63">
        <f>D88*E88</f>
        <v>283500</v>
      </c>
    </row>
    <row r="89" spans="2:7" x14ac:dyDescent="0.3">
      <c r="B89" s="118">
        <v>5</v>
      </c>
      <c r="C89" s="17" t="s">
        <v>33</v>
      </c>
      <c r="D89" s="1">
        <v>1</v>
      </c>
      <c r="E89" s="44">
        <v>90000</v>
      </c>
      <c r="F89" s="63">
        <v>90000</v>
      </c>
    </row>
    <row r="90" spans="2:7" ht="15" thickBot="1" x14ac:dyDescent="0.35">
      <c r="B90" s="120"/>
      <c r="C90" s="82"/>
      <c r="D90" s="83">
        <f>SUM(D85:D89)</f>
        <v>8</v>
      </c>
      <c r="E90" s="84"/>
      <c r="F90" s="85">
        <f>SUM(F85:F89)</f>
        <v>773500</v>
      </c>
    </row>
    <row r="92" spans="2:7" ht="15" thickBot="1" x14ac:dyDescent="0.35"/>
    <row r="93" spans="2:7" ht="38.4" customHeight="1" thickBot="1" x14ac:dyDescent="0.35">
      <c r="B93" s="186" t="s">
        <v>58</v>
      </c>
      <c r="C93" s="185"/>
      <c r="D93" s="193"/>
    </row>
    <row r="94" spans="2:7" x14ac:dyDescent="0.3">
      <c r="B94" s="15" t="s">
        <v>36</v>
      </c>
      <c r="C94" s="4" t="s">
        <v>54</v>
      </c>
      <c r="D94" s="16" t="s">
        <v>59</v>
      </c>
    </row>
    <row r="95" spans="2:7" x14ac:dyDescent="0.3">
      <c r="B95" s="17">
        <v>1</v>
      </c>
      <c r="C95" s="1" t="s">
        <v>37</v>
      </c>
      <c r="D95" s="63">
        <v>70000</v>
      </c>
    </row>
    <row r="96" spans="2:7" x14ac:dyDescent="0.3">
      <c r="B96" s="17">
        <v>2</v>
      </c>
      <c r="C96" s="1" t="s">
        <v>38</v>
      </c>
      <c r="D96" s="63">
        <v>5000</v>
      </c>
    </row>
    <row r="97" spans="2:7" x14ac:dyDescent="0.3">
      <c r="B97" s="17">
        <v>3</v>
      </c>
      <c r="C97" s="1" t="s">
        <v>39</v>
      </c>
      <c r="D97" s="63">
        <v>4000</v>
      </c>
    </row>
    <row r="98" spans="2:7" x14ac:dyDescent="0.3">
      <c r="B98" s="17">
        <v>4</v>
      </c>
      <c r="C98" s="1" t="s">
        <v>60</v>
      </c>
      <c r="D98" s="63">
        <v>5000</v>
      </c>
    </row>
    <row r="99" spans="2:7" x14ac:dyDescent="0.3">
      <c r="B99" s="17">
        <v>5</v>
      </c>
      <c r="C99" s="1" t="s">
        <v>40</v>
      </c>
      <c r="D99" s="63">
        <v>9000</v>
      </c>
    </row>
    <row r="100" spans="2:7" x14ac:dyDescent="0.3">
      <c r="B100" s="17">
        <v>6</v>
      </c>
      <c r="C100" s="1" t="s">
        <v>41</v>
      </c>
      <c r="D100" s="63">
        <v>9000</v>
      </c>
    </row>
    <row r="101" spans="2:7" x14ac:dyDescent="0.3">
      <c r="B101" s="17">
        <v>7</v>
      </c>
      <c r="C101" s="1" t="s">
        <v>42</v>
      </c>
      <c r="D101" s="63">
        <v>50000</v>
      </c>
    </row>
    <row r="102" spans="2:7" x14ac:dyDescent="0.3">
      <c r="B102" s="17">
        <v>8</v>
      </c>
      <c r="C102" s="1" t="s">
        <v>43</v>
      </c>
      <c r="D102" s="63">
        <f>F85+F86</f>
        <v>310000</v>
      </c>
    </row>
    <row r="103" spans="2:7" ht="15" thickBot="1" x14ac:dyDescent="0.35">
      <c r="B103" s="18"/>
      <c r="C103" s="19" t="s">
        <v>44</v>
      </c>
      <c r="D103" s="64">
        <f>SUM(D95:D102)</f>
        <v>462000</v>
      </c>
    </row>
    <row r="104" spans="2:7" ht="15" thickBot="1" x14ac:dyDescent="0.35"/>
    <row r="105" spans="2:7" ht="32.4" customHeight="1" x14ac:dyDescent="0.3">
      <c r="C105" s="187" t="s">
        <v>61</v>
      </c>
      <c r="D105" s="189"/>
    </row>
    <row r="106" spans="2:7" x14ac:dyDescent="0.3">
      <c r="C106" s="17" t="s">
        <v>56</v>
      </c>
      <c r="D106" s="68">
        <f>F87+F88+F89</f>
        <v>463500</v>
      </c>
    </row>
    <row r="107" spans="2:7" x14ac:dyDescent="0.3">
      <c r="C107" s="17" t="s">
        <v>45</v>
      </c>
      <c r="D107" s="68">
        <f>H67</f>
        <v>205500</v>
      </c>
    </row>
    <row r="108" spans="2:7" x14ac:dyDescent="0.3">
      <c r="C108" s="17" t="s">
        <v>46</v>
      </c>
      <c r="D108" s="68">
        <v>25000</v>
      </c>
    </row>
    <row r="109" spans="2:7" x14ac:dyDescent="0.3">
      <c r="C109" s="17" t="s">
        <v>47</v>
      </c>
      <c r="D109" s="68">
        <f>H76*F71</f>
        <v>31500</v>
      </c>
    </row>
    <row r="110" spans="2:7" x14ac:dyDescent="0.3">
      <c r="C110" s="17" t="s">
        <v>48</v>
      </c>
      <c r="D110" s="68">
        <v>10000</v>
      </c>
    </row>
    <row r="111" spans="2:7" ht="15" thickBot="1" x14ac:dyDescent="0.35">
      <c r="C111" s="17" t="s">
        <v>49</v>
      </c>
      <c r="D111" s="68">
        <v>5000</v>
      </c>
    </row>
    <row r="112" spans="2:7" ht="15" thickBot="1" x14ac:dyDescent="0.35">
      <c r="C112" s="17" t="s">
        <v>50</v>
      </c>
      <c r="D112" s="68">
        <v>9000</v>
      </c>
      <c r="F112" s="194" t="s">
        <v>185</v>
      </c>
      <c r="G112" s="195"/>
    </row>
    <row r="113" spans="2:7" ht="15" thickBot="1" x14ac:dyDescent="0.35">
      <c r="C113" s="17" t="s">
        <v>51</v>
      </c>
      <c r="D113" s="68">
        <f>G77/12</f>
        <v>75703.8515625</v>
      </c>
      <c r="F113" s="196" t="s">
        <v>186</v>
      </c>
      <c r="G113" s="197"/>
    </row>
    <row r="114" spans="2:7" ht="15" thickBot="1" x14ac:dyDescent="0.35">
      <c r="C114" s="20" t="s">
        <v>57</v>
      </c>
      <c r="D114" s="73">
        <v>5000</v>
      </c>
      <c r="F114" s="198" t="s">
        <v>187</v>
      </c>
      <c r="G114" s="199"/>
    </row>
    <row r="115" spans="2:7" x14ac:dyDescent="0.3">
      <c r="B115" s="21"/>
      <c r="C115" s="74" t="s">
        <v>44</v>
      </c>
      <c r="D115" s="75">
        <f>SUM(D106:D114)</f>
        <v>830203.8515625</v>
      </c>
    </row>
    <row r="116" spans="2:7" x14ac:dyDescent="0.3">
      <c r="B116" s="21"/>
      <c r="C116" s="69" t="s">
        <v>52</v>
      </c>
      <c r="D116" s="71">
        <f>H76</f>
        <v>1575</v>
      </c>
    </row>
    <row r="117" spans="2:7" ht="15" thickBot="1" x14ac:dyDescent="0.35">
      <c r="B117" s="21"/>
      <c r="C117" s="18" t="s">
        <v>53</v>
      </c>
      <c r="D117" s="121">
        <f>D115/D116</f>
        <v>527.11355654761905</v>
      </c>
    </row>
    <row r="118" spans="2:7" ht="15" thickBot="1" x14ac:dyDescent="0.35"/>
    <row r="119" spans="2:7" ht="43.8" thickBot="1" x14ac:dyDescent="0.35">
      <c r="C119" s="186" t="s">
        <v>89</v>
      </c>
      <c r="D119" s="190"/>
      <c r="E119" s="78" t="s">
        <v>119</v>
      </c>
    </row>
    <row r="120" spans="2:7" ht="15" thickBot="1" x14ac:dyDescent="0.35">
      <c r="C120" s="77" t="s">
        <v>116</v>
      </c>
      <c r="D120" s="167">
        <f>D103</f>
        <v>462000</v>
      </c>
      <c r="E120" s="168"/>
    </row>
    <row r="121" spans="2:7" ht="15" thickBot="1" x14ac:dyDescent="0.35">
      <c r="C121" s="72" t="s">
        <v>117</v>
      </c>
      <c r="D121" s="167">
        <f>D115</f>
        <v>830203.8515625</v>
      </c>
      <c r="E121" s="168"/>
    </row>
    <row r="122" spans="2:7" ht="15" thickBot="1" x14ac:dyDescent="0.35">
      <c r="C122" s="76" t="s">
        <v>115</v>
      </c>
      <c r="D122" s="169">
        <f>D120+D121</f>
        <v>1292203.8515625</v>
      </c>
      <c r="E122" s="170">
        <f>D122/H76</f>
        <v>820.44688988095243</v>
      </c>
    </row>
    <row r="123" spans="2:7" ht="15" thickBot="1" x14ac:dyDescent="0.35">
      <c r="C123" s="5"/>
      <c r="D123" s="6"/>
      <c r="E123" s="28"/>
    </row>
    <row r="124" spans="2:7" ht="15" thickBot="1" x14ac:dyDescent="0.35"/>
    <row r="125" spans="2:7" x14ac:dyDescent="0.3">
      <c r="C125" s="100" t="s">
        <v>62</v>
      </c>
      <c r="D125" s="122">
        <v>78.5</v>
      </c>
    </row>
    <row r="126" spans="2:7" x14ac:dyDescent="0.3">
      <c r="C126" s="17" t="s">
        <v>63</v>
      </c>
      <c r="D126" s="123" t="s">
        <v>180</v>
      </c>
    </row>
    <row r="127" spans="2:7" x14ac:dyDescent="0.3">
      <c r="C127" s="17" t="s">
        <v>64</v>
      </c>
      <c r="D127" s="123" t="s">
        <v>134</v>
      </c>
    </row>
    <row r="128" spans="2:7" x14ac:dyDescent="0.3">
      <c r="C128" s="17"/>
      <c r="D128" s="123"/>
    </row>
    <row r="129" spans="3:10" x14ac:dyDescent="0.3">
      <c r="C129" s="17" t="s">
        <v>65</v>
      </c>
      <c r="D129" s="124" t="s">
        <v>135</v>
      </c>
    </row>
    <row r="130" spans="3:10" x14ac:dyDescent="0.3">
      <c r="C130" s="17" t="s">
        <v>66</v>
      </c>
      <c r="D130" s="123">
        <v>3</v>
      </c>
    </row>
    <row r="131" spans="3:10" ht="15" thickBot="1" x14ac:dyDescent="0.35">
      <c r="C131" s="82" t="s">
        <v>67</v>
      </c>
      <c r="D131" s="125" t="s">
        <v>181</v>
      </c>
    </row>
    <row r="133" spans="3:10" ht="15" thickBot="1" x14ac:dyDescent="0.35"/>
    <row r="134" spans="3:10" ht="15" thickBot="1" x14ac:dyDescent="0.35">
      <c r="C134" s="65" t="s">
        <v>118</v>
      </c>
      <c r="D134" s="22" t="s">
        <v>19</v>
      </c>
      <c r="E134" s="22" t="s">
        <v>25</v>
      </c>
      <c r="F134" s="23" t="s">
        <v>70</v>
      </c>
      <c r="I134" s="21"/>
    </row>
    <row r="135" spans="3:10" x14ac:dyDescent="0.3">
      <c r="C135" s="15" t="s">
        <v>69</v>
      </c>
      <c r="D135" s="53">
        <v>60000</v>
      </c>
      <c r="E135" s="1">
        <v>3</v>
      </c>
      <c r="F135" s="68">
        <f t="shared" ref="F135:F151" si="0">D135*E135</f>
        <v>180000</v>
      </c>
      <c r="I135" s="35"/>
    </row>
    <row r="136" spans="3:10" x14ac:dyDescent="0.3">
      <c r="C136" s="17" t="s">
        <v>71</v>
      </c>
      <c r="D136" s="53">
        <v>60000</v>
      </c>
      <c r="E136" s="1">
        <v>1</v>
      </c>
      <c r="F136" s="68">
        <f t="shared" si="0"/>
        <v>60000</v>
      </c>
      <c r="I136" s="35"/>
      <c r="J136" s="35"/>
    </row>
    <row r="137" spans="3:10" ht="15" thickBot="1" x14ac:dyDescent="0.35">
      <c r="C137" s="17" t="s">
        <v>72</v>
      </c>
      <c r="D137" s="53">
        <v>8000</v>
      </c>
      <c r="E137" s="1">
        <v>1</v>
      </c>
      <c r="F137" s="68">
        <f t="shared" si="0"/>
        <v>8000</v>
      </c>
      <c r="H137" s="21" t="s">
        <v>182</v>
      </c>
      <c r="I137" s="35"/>
    </row>
    <row r="138" spans="3:10" x14ac:dyDescent="0.3">
      <c r="C138" s="17" t="s">
        <v>73</v>
      </c>
      <c r="D138" s="53">
        <v>15000</v>
      </c>
      <c r="E138" s="1">
        <v>1</v>
      </c>
      <c r="F138" s="68">
        <f t="shared" si="0"/>
        <v>15000</v>
      </c>
      <c r="H138" s="132" t="s">
        <v>124</v>
      </c>
      <c r="I138" s="35" t="s">
        <v>188</v>
      </c>
    </row>
    <row r="139" spans="3:10" x14ac:dyDescent="0.3">
      <c r="C139" s="17" t="s">
        <v>130</v>
      </c>
      <c r="D139" s="53">
        <v>500000</v>
      </c>
      <c r="E139" s="1">
        <v>1</v>
      </c>
      <c r="F139" s="68">
        <f t="shared" si="0"/>
        <v>500000</v>
      </c>
      <c r="H139" s="133" t="s">
        <v>125</v>
      </c>
      <c r="I139" s="35" t="s">
        <v>188</v>
      </c>
    </row>
    <row r="140" spans="3:10" x14ac:dyDescent="0.3">
      <c r="C140" s="17" t="s">
        <v>129</v>
      </c>
      <c r="D140" s="53">
        <v>30000</v>
      </c>
      <c r="E140" s="1">
        <v>1</v>
      </c>
      <c r="F140" s="68">
        <f t="shared" si="0"/>
        <v>30000</v>
      </c>
      <c r="H140" s="133" t="s">
        <v>127</v>
      </c>
      <c r="I140" s="35" t="s">
        <v>188</v>
      </c>
    </row>
    <row r="141" spans="3:10" x14ac:dyDescent="0.3">
      <c r="C141" s="17" t="s">
        <v>132</v>
      </c>
      <c r="D141" s="53">
        <v>25000</v>
      </c>
      <c r="E141" s="1">
        <v>2</v>
      </c>
      <c r="F141" s="68">
        <f t="shared" si="0"/>
        <v>50000</v>
      </c>
      <c r="H141" s="133" t="s">
        <v>126</v>
      </c>
      <c r="I141" s="35" t="s">
        <v>188</v>
      </c>
    </row>
    <row r="142" spans="3:10" ht="15" thickBot="1" x14ac:dyDescent="0.35">
      <c r="C142" s="17" t="s">
        <v>74</v>
      </c>
      <c r="D142" s="53">
        <v>25000</v>
      </c>
      <c r="E142" s="1">
        <v>1</v>
      </c>
      <c r="F142" s="68">
        <f t="shared" si="0"/>
        <v>25000</v>
      </c>
      <c r="G142" s="36"/>
      <c r="H142" s="134" t="s">
        <v>131</v>
      </c>
      <c r="I142" s="135" t="s">
        <v>188</v>
      </c>
    </row>
    <row r="143" spans="3:10" x14ac:dyDescent="0.3">
      <c r="C143" s="17" t="s">
        <v>75</v>
      </c>
      <c r="D143" s="53">
        <v>120000</v>
      </c>
      <c r="E143" s="1">
        <v>1</v>
      </c>
      <c r="F143" s="68">
        <f>D143*E143</f>
        <v>120000</v>
      </c>
    </row>
    <row r="144" spans="3:10" x14ac:dyDescent="0.3">
      <c r="C144" s="17" t="s">
        <v>76</v>
      </c>
      <c r="D144" s="53">
        <v>25000</v>
      </c>
      <c r="E144" s="1">
        <v>3</v>
      </c>
      <c r="F144" s="68">
        <f t="shared" si="0"/>
        <v>75000</v>
      </c>
    </row>
    <row r="145" spans="2:18" x14ac:dyDescent="0.3">
      <c r="C145" s="17" t="s">
        <v>77</v>
      </c>
      <c r="D145" s="53">
        <v>25000</v>
      </c>
      <c r="E145" s="1">
        <v>2</v>
      </c>
      <c r="F145" s="68">
        <f t="shared" si="0"/>
        <v>50000</v>
      </c>
      <c r="H145" t="s">
        <v>128</v>
      </c>
    </row>
    <row r="146" spans="2:18" x14ac:dyDescent="0.3">
      <c r="C146" s="17" t="s">
        <v>78</v>
      </c>
      <c r="D146" s="53">
        <v>25000</v>
      </c>
      <c r="E146" s="1">
        <v>3</v>
      </c>
      <c r="F146" s="68">
        <f t="shared" si="0"/>
        <v>75000</v>
      </c>
    </row>
    <row r="147" spans="2:18" x14ac:dyDescent="0.3">
      <c r="C147" s="17" t="s">
        <v>79</v>
      </c>
      <c r="D147" s="53">
        <v>100000</v>
      </c>
      <c r="E147" s="1">
        <v>1</v>
      </c>
      <c r="F147" s="68">
        <f t="shared" si="0"/>
        <v>100000</v>
      </c>
    </row>
    <row r="148" spans="2:18" x14ac:dyDescent="0.3">
      <c r="C148" s="17" t="s">
        <v>80</v>
      </c>
      <c r="D148" s="53">
        <v>10000</v>
      </c>
      <c r="E148" s="1">
        <v>3</v>
      </c>
      <c r="F148" s="68">
        <f t="shared" si="0"/>
        <v>30000</v>
      </c>
    </row>
    <row r="149" spans="2:18" x14ac:dyDescent="0.3">
      <c r="C149" s="17" t="s">
        <v>81</v>
      </c>
      <c r="D149" s="53">
        <v>5000</v>
      </c>
      <c r="E149" s="1">
        <v>6</v>
      </c>
      <c r="F149" s="68">
        <f t="shared" si="0"/>
        <v>30000</v>
      </c>
    </row>
    <row r="150" spans="2:18" x14ac:dyDescent="0.3">
      <c r="C150" s="17" t="s">
        <v>82</v>
      </c>
      <c r="D150" s="53">
        <v>50000</v>
      </c>
      <c r="E150" s="1">
        <v>3</v>
      </c>
      <c r="F150" s="68">
        <f t="shared" si="0"/>
        <v>150000</v>
      </c>
    </row>
    <row r="151" spans="2:18" x14ac:dyDescent="0.3">
      <c r="C151" s="17" t="s">
        <v>87</v>
      </c>
      <c r="D151" s="53">
        <v>10000</v>
      </c>
      <c r="E151" s="1">
        <v>1</v>
      </c>
      <c r="F151" s="68">
        <f t="shared" si="0"/>
        <v>10000</v>
      </c>
    </row>
    <row r="152" spans="2:18" ht="15" thickBot="1" x14ac:dyDescent="0.35">
      <c r="C152" s="18" t="s">
        <v>83</v>
      </c>
      <c r="D152" s="19"/>
      <c r="E152" s="19"/>
      <c r="F152" s="121">
        <f>SUM(F135:F151)</f>
        <v>1508000</v>
      </c>
    </row>
    <row r="153" spans="2:18" x14ac:dyDescent="0.3">
      <c r="B153" s="21"/>
      <c r="C153" s="21"/>
      <c r="D153" s="21"/>
      <c r="E153" s="21"/>
      <c r="F153" s="21"/>
    </row>
    <row r="155" spans="2:18" ht="15" thickBot="1" x14ac:dyDescent="0.35">
      <c r="C155" s="38" t="s">
        <v>146</v>
      </c>
    </row>
    <row r="156" spans="2:18" ht="15" thickBot="1" x14ac:dyDescent="0.35">
      <c r="C156" s="152"/>
      <c r="D156" s="136" t="s">
        <v>147</v>
      </c>
      <c r="E156" s="39" t="s">
        <v>148</v>
      </c>
      <c r="F156" s="39" t="s">
        <v>149</v>
      </c>
      <c r="G156" s="39" t="s">
        <v>150</v>
      </c>
      <c r="H156" s="39" t="s">
        <v>151</v>
      </c>
      <c r="I156" s="39" t="s">
        <v>152</v>
      </c>
      <c r="J156" s="39" t="s">
        <v>153</v>
      </c>
      <c r="K156" s="162" t="s">
        <v>189</v>
      </c>
      <c r="L156" s="39" t="s">
        <v>159</v>
      </c>
      <c r="M156" s="39" t="s">
        <v>160</v>
      </c>
      <c r="N156" s="39" t="s">
        <v>161</v>
      </c>
      <c r="O156" s="39" t="s">
        <v>162</v>
      </c>
      <c r="P156" s="39" t="s">
        <v>163</v>
      </c>
      <c r="Q156" s="39" t="s">
        <v>164</v>
      </c>
      <c r="R156" s="39" t="s">
        <v>190</v>
      </c>
    </row>
    <row r="157" spans="2:18" ht="16.2" thickBot="1" x14ac:dyDescent="0.35">
      <c r="C157" s="153" t="s">
        <v>136</v>
      </c>
      <c r="D157" s="137">
        <f>D7</f>
        <v>4512407.703125</v>
      </c>
      <c r="E157" s="40"/>
      <c r="F157" s="41"/>
      <c r="G157" s="41"/>
      <c r="H157" s="41"/>
      <c r="I157" s="42"/>
      <c r="J157" s="42"/>
      <c r="K157" s="154">
        <f>D157+E157</f>
        <v>4512407.703125</v>
      </c>
      <c r="L157" s="43"/>
      <c r="M157" s="42"/>
      <c r="N157" s="42"/>
      <c r="O157" s="42"/>
      <c r="P157" s="42"/>
      <c r="Q157" s="42"/>
      <c r="R157" s="42"/>
    </row>
    <row r="158" spans="2:18" ht="15" thickBot="1" x14ac:dyDescent="0.35">
      <c r="C158" s="145" t="s">
        <v>137</v>
      </c>
      <c r="D158" s="138">
        <v>0</v>
      </c>
      <c r="E158" s="45">
        <v>500000</v>
      </c>
      <c r="F158" s="45">
        <v>1400000</v>
      </c>
      <c r="G158" s="45">
        <v>1600000</v>
      </c>
      <c r="H158" s="45">
        <v>2000000</v>
      </c>
      <c r="I158" s="45">
        <v>5000000</v>
      </c>
      <c r="J158" s="45">
        <v>7500000</v>
      </c>
      <c r="K158" s="155">
        <f>SUM(D158:J158)</f>
        <v>18000000</v>
      </c>
      <c r="L158" s="173">
        <v>7500000</v>
      </c>
      <c r="M158" s="174">
        <v>7500000</v>
      </c>
      <c r="N158" s="174">
        <v>7500000</v>
      </c>
      <c r="O158" s="174">
        <v>7500000</v>
      </c>
      <c r="P158" s="174">
        <v>7500000</v>
      </c>
      <c r="Q158" s="174">
        <v>7500000</v>
      </c>
      <c r="R158" s="174">
        <f>SUM(L158:Q158)</f>
        <v>45000000</v>
      </c>
    </row>
    <row r="159" spans="2:18" ht="15" thickBot="1" x14ac:dyDescent="0.35">
      <c r="C159" s="146" t="s">
        <v>138</v>
      </c>
      <c r="D159" s="139">
        <v>0</v>
      </c>
      <c r="E159" s="41">
        <f>D115</f>
        <v>830203.8515625</v>
      </c>
      <c r="F159" s="41">
        <f>D115</f>
        <v>830203.8515625</v>
      </c>
      <c r="G159" s="41">
        <f>D115</f>
        <v>830203.8515625</v>
      </c>
      <c r="H159" s="41">
        <f>D115</f>
        <v>830203.8515625</v>
      </c>
      <c r="I159" s="42">
        <f>D115</f>
        <v>830203.8515625</v>
      </c>
      <c r="J159" s="42">
        <f>D115</f>
        <v>830203.8515625</v>
      </c>
      <c r="K159" s="156"/>
      <c r="L159" s="174">
        <f>D115</f>
        <v>830203.8515625</v>
      </c>
      <c r="M159" s="174">
        <f>D115</f>
        <v>830203.8515625</v>
      </c>
      <c r="N159" s="174">
        <f>D115</f>
        <v>830203.8515625</v>
      </c>
      <c r="O159" s="174">
        <f>D115</f>
        <v>830203.8515625</v>
      </c>
      <c r="P159" s="174">
        <f>D115</f>
        <v>830203.8515625</v>
      </c>
      <c r="Q159" s="174">
        <f>D115</f>
        <v>830203.8515625</v>
      </c>
      <c r="R159" s="174">
        <f>SUM(L159:Q159)</f>
        <v>4981223.109375</v>
      </c>
    </row>
    <row r="160" spans="2:18" ht="15" thickBot="1" x14ac:dyDescent="0.35">
      <c r="C160" s="147" t="s">
        <v>139</v>
      </c>
      <c r="D160" s="139">
        <f>D11</f>
        <v>420000</v>
      </c>
      <c r="E160" s="41">
        <f>D103</f>
        <v>462000</v>
      </c>
      <c r="F160" s="41">
        <f>D103</f>
        <v>462000</v>
      </c>
      <c r="G160" s="41">
        <f>D103</f>
        <v>462000</v>
      </c>
      <c r="H160" s="41">
        <f>D103</f>
        <v>462000</v>
      </c>
      <c r="I160" s="42">
        <f>D103</f>
        <v>462000</v>
      </c>
      <c r="J160" s="42">
        <f>D103</f>
        <v>462000</v>
      </c>
      <c r="K160" s="156"/>
      <c r="L160" s="174">
        <f>D103</f>
        <v>462000</v>
      </c>
      <c r="M160" s="174">
        <f>D103</f>
        <v>462000</v>
      </c>
      <c r="N160" s="174">
        <f>D103</f>
        <v>462000</v>
      </c>
      <c r="O160" s="174">
        <f>D103</f>
        <v>462000</v>
      </c>
      <c r="P160" s="174">
        <f>D103</f>
        <v>462000</v>
      </c>
      <c r="Q160" s="174">
        <f>D103</f>
        <v>462000</v>
      </c>
      <c r="R160" s="174">
        <f>SUM(L160:Q160)</f>
        <v>2772000</v>
      </c>
    </row>
    <row r="161" spans="3:18" ht="15" thickBot="1" x14ac:dyDescent="0.35">
      <c r="C161" s="147" t="s">
        <v>140</v>
      </c>
      <c r="D161" s="139">
        <f>D102</f>
        <v>310000</v>
      </c>
      <c r="E161" s="41"/>
      <c r="F161" s="41"/>
      <c r="G161" s="41"/>
      <c r="H161" s="41"/>
      <c r="I161" s="42"/>
      <c r="J161" s="42"/>
      <c r="K161" s="156"/>
      <c r="L161" s="174"/>
      <c r="M161" s="174"/>
      <c r="N161" s="174"/>
      <c r="O161" s="174"/>
      <c r="P161" s="174"/>
      <c r="Q161" s="174"/>
      <c r="R161" s="174"/>
    </row>
    <row r="162" spans="3:18" ht="15" thickBot="1" x14ac:dyDescent="0.35">
      <c r="C162" s="148" t="s">
        <v>141</v>
      </c>
      <c r="D162" s="140">
        <f>D159+D160+D161</f>
        <v>730000</v>
      </c>
      <c r="E162" s="46">
        <f t="shared" ref="E162:H162" si="1">SUM(E159:E161)</f>
        <v>1292203.8515625</v>
      </c>
      <c r="F162" s="46">
        <f t="shared" si="1"/>
        <v>1292203.8515625</v>
      </c>
      <c r="G162" s="46">
        <f t="shared" si="1"/>
        <v>1292203.8515625</v>
      </c>
      <c r="H162" s="46">
        <f t="shared" si="1"/>
        <v>1292203.8515625</v>
      </c>
      <c r="I162" s="47">
        <f>SUM(I159:I161)</f>
        <v>1292203.8515625</v>
      </c>
      <c r="J162" s="47">
        <f>SUM(J159:J160)</f>
        <v>1292203.8515625</v>
      </c>
      <c r="K162" s="157">
        <f>SUM(D162:J162)</f>
        <v>8483223.109375</v>
      </c>
      <c r="L162" s="175">
        <f t="shared" ref="L162" si="2">SUM(L159:L161)</f>
        <v>1292203.8515625</v>
      </c>
      <c r="M162" s="174">
        <f>SUM(M159:M160)</f>
        <v>1292203.8515625</v>
      </c>
      <c r="N162" s="174">
        <f>SUM(N159:N160)</f>
        <v>1292203.8515625</v>
      </c>
      <c r="O162" s="174">
        <f>SUM(O159:O160)</f>
        <v>1292203.8515625</v>
      </c>
      <c r="P162" s="174">
        <f>SUM(P159:P160)</f>
        <v>1292203.8515625</v>
      </c>
      <c r="Q162" s="174">
        <f>SUM(Q159:Q160)</f>
        <v>1292203.8515625</v>
      </c>
      <c r="R162" s="174">
        <f>SUM(L162:Q162)</f>
        <v>7753223.109375</v>
      </c>
    </row>
    <row r="163" spans="3:18" ht="15" thickBot="1" x14ac:dyDescent="0.35">
      <c r="C163" s="148" t="s">
        <v>142</v>
      </c>
      <c r="D163" s="141">
        <f t="shared" ref="D163:J163" si="3">D158-D162</f>
        <v>-730000</v>
      </c>
      <c r="E163" s="48">
        <f t="shared" si="3"/>
        <v>-792203.8515625</v>
      </c>
      <c r="F163" s="48">
        <f t="shared" si="3"/>
        <v>107796.1484375</v>
      </c>
      <c r="G163" s="48">
        <f t="shared" si="3"/>
        <v>307796.1484375</v>
      </c>
      <c r="H163" s="48">
        <f t="shared" si="3"/>
        <v>707796.1484375</v>
      </c>
      <c r="I163" s="48">
        <f t="shared" si="3"/>
        <v>3707796.1484375</v>
      </c>
      <c r="J163" s="48">
        <f t="shared" si="3"/>
        <v>6207796.1484375</v>
      </c>
      <c r="K163" s="158">
        <f>SUM(D163:J163)</f>
        <v>9516776.890625</v>
      </c>
      <c r="L163" s="176">
        <f t="shared" ref="L163" si="4">L158-L162</f>
        <v>6207796.1484375</v>
      </c>
      <c r="M163" s="177">
        <f>M158-M162</f>
        <v>6207796.1484375</v>
      </c>
      <c r="N163" s="177">
        <f>N158-N162</f>
        <v>6207796.1484375</v>
      </c>
      <c r="O163" s="177">
        <f>O158-O162</f>
        <v>6207796.1484375</v>
      </c>
      <c r="P163" s="177">
        <f>P158-P162</f>
        <v>6207796.1484375</v>
      </c>
      <c r="Q163" s="177">
        <f>Q158-Q162</f>
        <v>6207796.1484375</v>
      </c>
      <c r="R163" s="177">
        <f>SUM(L163:Q163)</f>
        <v>37246776.890625</v>
      </c>
    </row>
    <row r="164" spans="3:18" ht="15" thickBot="1" x14ac:dyDescent="0.35">
      <c r="C164" s="147" t="s">
        <v>154</v>
      </c>
      <c r="D164" s="142">
        <v>0</v>
      </c>
      <c r="E164" s="49">
        <f t="shared" ref="E164:I164" si="5">E158/100*9</f>
        <v>45000</v>
      </c>
      <c r="F164" s="49">
        <f t="shared" si="5"/>
        <v>126000</v>
      </c>
      <c r="G164" s="49">
        <f t="shared" si="5"/>
        <v>144000</v>
      </c>
      <c r="H164" s="49">
        <f t="shared" si="5"/>
        <v>180000</v>
      </c>
      <c r="I164" s="50">
        <f t="shared" si="5"/>
        <v>450000</v>
      </c>
      <c r="J164" s="50">
        <f>J158/100*9</f>
        <v>675000</v>
      </c>
      <c r="K164" s="159">
        <f>SUM(D164:J164)</f>
        <v>1620000</v>
      </c>
      <c r="L164" s="178">
        <f t="shared" ref="L164" si="6">L158/100*9</f>
        <v>675000</v>
      </c>
      <c r="M164" s="178">
        <f>M158/100*9</f>
        <v>675000</v>
      </c>
      <c r="N164" s="178">
        <f>N158/100*9</f>
        <v>675000</v>
      </c>
      <c r="O164" s="178">
        <f>O158/100*9</f>
        <v>675000</v>
      </c>
      <c r="P164" s="178">
        <f>P158/100*9</f>
        <v>675000</v>
      </c>
      <c r="Q164" s="178">
        <f>Q158/100*9</f>
        <v>675000</v>
      </c>
      <c r="R164" s="178">
        <f>SUM(L164:Q164)</f>
        <v>4050000</v>
      </c>
    </row>
    <row r="165" spans="3:18" ht="15" thickBot="1" x14ac:dyDescent="0.35">
      <c r="C165" s="148" t="s">
        <v>143</v>
      </c>
      <c r="D165" s="143"/>
      <c r="E165" s="51">
        <f t="shared" ref="E165:J165" si="7">E163-E164</f>
        <v>-837203.8515625</v>
      </c>
      <c r="F165" s="51">
        <f t="shared" si="7"/>
        <v>-18203.8515625</v>
      </c>
      <c r="G165" s="51">
        <f t="shared" si="7"/>
        <v>163796.1484375</v>
      </c>
      <c r="H165" s="51">
        <f t="shared" si="7"/>
        <v>527796.1484375</v>
      </c>
      <c r="I165" s="51">
        <f t="shared" si="7"/>
        <v>3257796.1484375</v>
      </c>
      <c r="J165" s="51">
        <f t="shared" si="7"/>
        <v>5532796.1484375</v>
      </c>
      <c r="K165" s="160">
        <f>SUM(D165:J165)</f>
        <v>8626776.890625</v>
      </c>
      <c r="L165" s="179">
        <f t="shared" ref="L165" si="8">L163-L164</f>
        <v>5532796.1484375</v>
      </c>
      <c r="M165" s="180">
        <f>M163-M164</f>
        <v>5532796.1484375</v>
      </c>
      <c r="N165" s="180">
        <f>N163-N164</f>
        <v>5532796.1484375</v>
      </c>
      <c r="O165" s="180">
        <f>O163-O164</f>
        <v>5532796.1484375</v>
      </c>
      <c r="P165" s="180">
        <f>P163-P164</f>
        <v>5532796.1484375</v>
      </c>
      <c r="Q165" s="180">
        <f>Q163-Q164</f>
        <v>5532796.1484375</v>
      </c>
      <c r="R165" s="180">
        <f>SUM(L165:Q165)</f>
        <v>33196776.890625</v>
      </c>
    </row>
    <row r="166" spans="3:18" ht="15" thickBot="1" x14ac:dyDescent="0.35">
      <c r="C166" s="148"/>
      <c r="D166" s="144"/>
      <c r="E166" s="41"/>
      <c r="F166" s="41"/>
      <c r="G166" s="41"/>
      <c r="H166" s="41"/>
      <c r="I166" s="42"/>
      <c r="J166" s="42"/>
      <c r="K166" s="161"/>
      <c r="L166" s="181"/>
      <c r="M166" s="174"/>
      <c r="N166" s="174"/>
      <c r="O166" s="174"/>
      <c r="P166" s="174"/>
      <c r="Q166" s="174"/>
      <c r="R166" s="174"/>
    </row>
    <row r="167" spans="3:18" ht="15" thickBot="1" x14ac:dyDescent="0.35">
      <c r="C167" s="148" t="s">
        <v>144</v>
      </c>
      <c r="D167" s="144"/>
      <c r="E167" s="41"/>
      <c r="F167" s="41"/>
      <c r="G167" s="41"/>
      <c r="H167" s="41"/>
      <c r="I167" s="42"/>
      <c r="J167" s="42">
        <v>700000</v>
      </c>
      <c r="K167" s="161">
        <f>SUM(D167:J167)</f>
        <v>700000</v>
      </c>
      <c r="L167" s="43">
        <v>3000000</v>
      </c>
      <c r="M167" s="42">
        <v>3000000</v>
      </c>
      <c r="N167" s="42">
        <v>3000000</v>
      </c>
      <c r="O167" s="42">
        <v>3000000</v>
      </c>
      <c r="P167" s="42">
        <v>3000000</v>
      </c>
      <c r="Q167" s="42">
        <v>3000000</v>
      </c>
      <c r="R167" s="163">
        <f>SUM(L167:Q167)</f>
        <v>18000000</v>
      </c>
    </row>
    <row r="168" spans="3:18" ht="15" thickBot="1" x14ac:dyDescent="0.35">
      <c r="C168" s="148" t="s">
        <v>145</v>
      </c>
      <c r="D168" s="144"/>
      <c r="E168" s="41"/>
      <c r="F168" s="41"/>
      <c r="G168" s="41"/>
      <c r="H168" s="41"/>
      <c r="I168" s="42"/>
      <c r="J168" s="42"/>
      <c r="K168" s="156"/>
      <c r="L168" s="52">
        <v>600000</v>
      </c>
      <c r="M168" s="52">
        <v>600000</v>
      </c>
      <c r="N168" s="52">
        <v>700000</v>
      </c>
      <c r="O168" s="52">
        <v>800000</v>
      </c>
      <c r="P168" s="52">
        <v>900000</v>
      </c>
      <c r="Q168" s="52">
        <v>900000</v>
      </c>
      <c r="R168" s="164">
        <f>SUM(J168:Q168)</f>
        <v>4500000</v>
      </c>
    </row>
    <row r="169" spans="3:18" ht="15" thickBot="1" x14ac:dyDescent="0.35">
      <c r="C169" s="149" t="s">
        <v>155</v>
      </c>
      <c r="D169" s="144"/>
      <c r="E169" s="41"/>
      <c r="F169" s="41"/>
      <c r="G169" s="41"/>
      <c r="H169" s="41"/>
      <c r="I169" s="42"/>
      <c r="J169" s="45">
        <v>4512408</v>
      </c>
      <c r="K169" s="161">
        <f>SUM(D169:J169)</f>
        <v>4512408</v>
      </c>
      <c r="L169" s="43"/>
      <c r="M169" s="42"/>
      <c r="N169" s="42"/>
      <c r="O169" s="42"/>
      <c r="P169" s="42"/>
      <c r="Q169" s="43"/>
      <c r="R169" s="165"/>
    </row>
    <row r="170" spans="3:18" ht="15" thickBot="1" x14ac:dyDescent="0.35">
      <c r="C170" s="150" t="s">
        <v>158</v>
      </c>
      <c r="D170" s="144"/>
      <c r="E170" s="41"/>
      <c r="F170" s="41"/>
      <c r="G170" s="41"/>
      <c r="H170" s="41"/>
      <c r="I170" s="42"/>
      <c r="J170" s="42">
        <v>2287592</v>
      </c>
      <c r="K170" s="161">
        <f>SUM(D170:J170)</f>
        <v>2287592</v>
      </c>
      <c r="L170" s="43"/>
      <c r="M170" s="42"/>
      <c r="N170" s="42"/>
      <c r="O170" s="42"/>
      <c r="P170" s="42"/>
      <c r="Q170" s="43"/>
      <c r="R170" s="165"/>
    </row>
    <row r="171" spans="3:18" ht="15" thickBot="1" x14ac:dyDescent="0.35">
      <c r="C171" s="151"/>
      <c r="D171" s="144"/>
      <c r="E171" s="41"/>
      <c r="F171" s="41"/>
      <c r="G171" s="41"/>
      <c r="H171" s="41"/>
      <c r="I171" s="42"/>
      <c r="J171" s="42"/>
      <c r="K171" s="161"/>
      <c r="L171" s="43">
        <f>L165-L167-L168-L170-L169</f>
        <v>1932796.1484375</v>
      </c>
      <c r="M171" s="42">
        <f>M165-M167-M168-M169-M170</f>
        <v>1932796.1484375</v>
      </c>
      <c r="N171" s="42">
        <f>N165-N167-N168-N169-N170</f>
        <v>1832796.1484375</v>
      </c>
      <c r="O171" s="42">
        <f>O165-O167-O168-O169-O170</f>
        <v>1732796.1484375</v>
      </c>
      <c r="P171" s="42">
        <f>P165-P167-P168-P169-P170</f>
        <v>1632796.1484375</v>
      </c>
      <c r="Q171" s="43">
        <f>Q165-Q167-Q168-Q169-Q170</f>
        <v>1632796.1484375</v>
      </c>
      <c r="R171" s="166">
        <f>SUM(L171:Q171)</f>
        <v>10696776.890625</v>
      </c>
    </row>
    <row r="172" spans="3:18" x14ac:dyDescent="0.3">
      <c r="J172" s="171"/>
    </row>
  </sheetData>
  <mergeCells count="17">
    <mergeCell ref="C119:D119"/>
    <mergeCell ref="C105:D105"/>
    <mergeCell ref="B83:D83"/>
    <mergeCell ref="B74:D74"/>
    <mergeCell ref="E74:H74"/>
    <mergeCell ref="F112:G112"/>
    <mergeCell ref="F113:G113"/>
    <mergeCell ref="F114:G114"/>
    <mergeCell ref="B93:D93"/>
    <mergeCell ref="H56:I61"/>
    <mergeCell ref="F62:H62"/>
    <mergeCell ref="C62:D62"/>
    <mergeCell ref="B54:D54"/>
    <mergeCell ref="E54:F54"/>
    <mergeCell ref="B26:D26"/>
    <mergeCell ref="B5:E5"/>
    <mergeCell ref="B1:E2"/>
  </mergeCells>
  <hyperlinks>
    <hyperlink ref="H138" r:id="rId1" location="detail" xr:uid="{00000000-0004-0000-0000-000000000000}"/>
    <hyperlink ref="H141" r:id="rId2" location="detail" xr:uid="{00000000-0004-0000-0000-000001000000}"/>
    <hyperlink ref="H140" r:id="rId3" location="detail" xr:uid="{00000000-0004-0000-0000-000002000000}"/>
    <hyperlink ref="H142" r:id="rId4" xr:uid="{00000000-0004-0000-0000-000003000000}"/>
    <hyperlink ref="H139" r:id="rId5" xr:uid="{00000000-0004-0000-0000-000004000000}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Алексей Ким</cp:lastModifiedBy>
  <dcterms:created xsi:type="dcterms:W3CDTF">2024-05-29T06:39:15Z</dcterms:created>
  <dcterms:modified xsi:type="dcterms:W3CDTF">2024-07-10T14:09:59Z</dcterms:modified>
</cp:coreProperties>
</file>