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B577AECC-439E-4A32-BD10-230CFC4281DC}" xr6:coauthVersionLast="47" xr6:coauthVersionMax="47" xr10:uidLastSave="{00000000-0000-0000-0000-000000000000}"/>
  <bookViews>
    <workbookView xWindow="-108" yWindow="-108" windowWidth="23256" windowHeight="12456" firstSheet="7" activeTab="8" xr2:uid="{00000000-000D-0000-FFFF-FFFF00000000}"/>
  </bookViews>
  <sheets>
    <sheet name="Расходы" sheetId="1" r:id="rId1"/>
    <sheet name="Доход" sheetId="2" r:id="rId2"/>
    <sheet name="СВ" sheetId="14" r:id="rId3"/>
    <sheet name="накопленный денежный п." sheetId="3" r:id="rId4"/>
    <sheet name="Сегментация расходов" sheetId="5" r:id="rId5"/>
    <sheet name="График релизов" sheetId="4" r:id="rId6"/>
    <sheet name="Прогноз денежных потоков " sheetId="6" r:id="rId7"/>
    <sheet name="Дисконтированный денежный поток" sheetId="7" r:id="rId8"/>
    <sheet name="Чистая приведенная стоимость (N" sheetId="8" r:id="rId9"/>
    <sheet name="Внутренняя норма доходности (IR" sheetId="9" r:id="rId10"/>
    <sheet name="Срок окупаемости (PBP)" sheetId="10" r:id="rId11"/>
    <sheet name="Оценка компании и доли инвестор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7" l="1"/>
  <c r="J11" i="7"/>
  <c r="J9" i="7"/>
  <c r="J7" i="7"/>
  <c r="J5" i="7"/>
  <c r="N3" i="14"/>
  <c r="D8" i="6"/>
  <c r="C8" i="6"/>
  <c r="C6" i="6"/>
  <c r="D4" i="6"/>
  <c r="E4" i="6" s="1"/>
  <c r="C4" i="14" l="1"/>
  <c r="B4" i="14"/>
  <c r="C30" i="1"/>
  <c r="C17" i="1"/>
  <c r="D11" i="1"/>
  <c r="E11" i="1"/>
  <c r="F11" i="1"/>
  <c r="G11" i="1"/>
  <c r="H11" i="1"/>
  <c r="I11" i="1"/>
  <c r="J11" i="1"/>
  <c r="K11" i="1"/>
  <c r="L11" i="1"/>
  <c r="M11" i="1"/>
  <c r="N11" i="1"/>
  <c r="C11" i="1"/>
  <c r="D30" i="1"/>
  <c r="E30" i="1"/>
  <c r="F30" i="1"/>
  <c r="G30" i="1"/>
  <c r="H30" i="1"/>
  <c r="I30" i="1"/>
  <c r="J30" i="1"/>
  <c r="K30" i="1"/>
  <c r="L30" i="1"/>
  <c r="M30" i="1"/>
  <c r="N30" i="1"/>
  <c r="C25" i="1"/>
  <c r="D23" i="1"/>
  <c r="E23" i="1"/>
  <c r="F23" i="1"/>
  <c r="G23" i="1"/>
  <c r="H23" i="1"/>
  <c r="I23" i="1"/>
  <c r="J23" i="1"/>
  <c r="K23" i="1"/>
  <c r="L23" i="1"/>
  <c r="M23" i="1"/>
  <c r="N23" i="1"/>
  <c r="C23" i="1"/>
  <c r="F10" i="2"/>
  <c r="A3" i="5" l="1" a="1"/>
  <c r="A3" i="5" s="1"/>
  <c r="C31" i="1"/>
  <c r="P85" i="2"/>
  <c r="O85" i="2"/>
  <c r="N85" i="2"/>
  <c r="M85" i="2"/>
  <c r="L85" i="2"/>
  <c r="K85" i="2"/>
  <c r="J85" i="2"/>
  <c r="I85" i="2"/>
  <c r="H85" i="2"/>
  <c r="G85" i="2"/>
  <c r="E85" i="2"/>
  <c r="D85" i="2"/>
  <c r="P81" i="2"/>
  <c r="O81" i="2"/>
  <c r="N81" i="2"/>
  <c r="M81" i="2"/>
  <c r="L81" i="2"/>
  <c r="K81" i="2"/>
  <c r="J81" i="2"/>
  <c r="I81" i="2"/>
  <c r="H81" i="2"/>
  <c r="G81" i="2"/>
  <c r="E81" i="2"/>
  <c r="D81" i="2"/>
  <c r="P76" i="2"/>
  <c r="O76" i="2"/>
  <c r="N76" i="2"/>
  <c r="M76" i="2"/>
  <c r="L76" i="2"/>
  <c r="K76" i="2"/>
  <c r="J76" i="2"/>
  <c r="I76" i="2"/>
  <c r="H76" i="2"/>
  <c r="G76" i="2"/>
  <c r="E76" i="2"/>
  <c r="D76" i="2"/>
  <c r="P67" i="2"/>
  <c r="O67" i="2"/>
  <c r="N67" i="2"/>
  <c r="M67" i="2"/>
  <c r="L67" i="2"/>
  <c r="K67" i="2"/>
  <c r="J67" i="2"/>
  <c r="I67" i="2"/>
  <c r="H67" i="2"/>
  <c r="G67" i="2"/>
  <c r="E67" i="2"/>
  <c r="D67" i="2"/>
  <c r="P63" i="2"/>
  <c r="O63" i="2"/>
  <c r="N63" i="2"/>
  <c r="M63" i="2"/>
  <c r="L63" i="2"/>
  <c r="K63" i="2"/>
  <c r="J63" i="2"/>
  <c r="I63" i="2"/>
  <c r="H63" i="2"/>
  <c r="G63" i="2"/>
  <c r="E63" i="2"/>
  <c r="D63" i="2"/>
  <c r="P58" i="2"/>
  <c r="O58" i="2"/>
  <c r="N58" i="2"/>
  <c r="M58" i="2"/>
  <c r="L58" i="2"/>
  <c r="K58" i="2"/>
  <c r="J58" i="2"/>
  <c r="I58" i="2"/>
  <c r="H58" i="2"/>
  <c r="G58" i="2"/>
  <c r="E58" i="2"/>
  <c r="D58" i="2"/>
  <c r="C156" i="1"/>
  <c r="C164" i="1"/>
  <c r="C169" i="1"/>
  <c r="N169" i="1"/>
  <c r="M169" i="1"/>
  <c r="L169" i="1"/>
  <c r="K169" i="1"/>
  <c r="J169" i="1"/>
  <c r="I169" i="1"/>
  <c r="H169" i="1"/>
  <c r="G169" i="1"/>
  <c r="F169" i="1"/>
  <c r="E169" i="1"/>
  <c r="D169" i="1"/>
  <c r="N164" i="1"/>
  <c r="M164" i="1"/>
  <c r="L164" i="1"/>
  <c r="K164" i="1"/>
  <c r="J164" i="1"/>
  <c r="I164" i="1"/>
  <c r="H164" i="1"/>
  <c r="G164" i="1"/>
  <c r="F164" i="1"/>
  <c r="E164" i="1"/>
  <c r="D164" i="1"/>
  <c r="N156" i="1"/>
  <c r="M156" i="1"/>
  <c r="L156" i="1"/>
  <c r="K156" i="1"/>
  <c r="J156" i="1"/>
  <c r="I156" i="1"/>
  <c r="H156" i="1"/>
  <c r="G156" i="1"/>
  <c r="F156" i="1"/>
  <c r="E156" i="1"/>
  <c r="D156" i="1"/>
  <c r="F119" i="1"/>
  <c r="F127" i="1"/>
  <c r="F132" i="1"/>
  <c r="N132" i="1"/>
  <c r="M132" i="1"/>
  <c r="L132" i="1"/>
  <c r="K132" i="1"/>
  <c r="J132" i="1"/>
  <c r="I132" i="1"/>
  <c r="H132" i="1"/>
  <c r="G132" i="1"/>
  <c r="E132" i="1"/>
  <c r="D132" i="1"/>
  <c r="C132" i="1"/>
  <c r="N127" i="1"/>
  <c r="M127" i="1"/>
  <c r="L127" i="1"/>
  <c r="K127" i="1"/>
  <c r="J127" i="1"/>
  <c r="I127" i="1"/>
  <c r="H127" i="1"/>
  <c r="G127" i="1"/>
  <c r="E127" i="1"/>
  <c r="D127" i="1"/>
  <c r="C127" i="1"/>
  <c r="N119" i="1"/>
  <c r="M119" i="1"/>
  <c r="L119" i="1"/>
  <c r="K119" i="1"/>
  <c r="J119" i="1"/>
  <c r="I119" i="1"/>
  <c r="H119" i="1"/>
  <c r="G119" i="1"/>
  <c r="E119" i="1"/>
  <c r="D119" i="1"/>
  <c r="C119" i="1"/>
  <c r="P49" i="2"/>
  <c r="O49" i="2"/>
  <c r="N49" i="2"/>
  <c r="M49" i="2"/>
  <c r="L49" i="2"/>
  <c r="K49" i="2"/>
  <c r="J49" i="2"/>
  <c r="I49" i="2"/>
  <c r="H49" i="2"/>
  <c r="G49" i="2"/>
  <c r="P45" i="2"/>
  <c r="O45" i="2"/>
  <c r="N45" i="2"/>
  <c r="M45" i="2"/>
  <c r="L45" i="2"/>
  <c r="K45" i="2"/>
  <c r="J45" i="2"/>
  <c r="I45" i="2"/>
  <c r="H45" i="2"/>
  <c r="G45" i="2"/>
  <c r="P40" i="2"/>
  <c r="O40" i="2"/>
  <c r="N40" i="2"/>
  <c r="M40" i="2"/>
  <c r="L40" i="2"/>
  <c r="K40" i="2"/>
  <c r="J40" i="2"/>
  <c r="I40" i="2"/>
  <c r="H40" i="2"/>
  <c r="G40" i="2"/>
  <c r="E49" i="2"/>
  <c r="D49" i="2"/>
  <c r="E45" i="2"/>
  <c r="D45" i="2"/>
  <c r="E40" i="2"/>
  <c r="D40" i="2"/>
  <c r="P31" i="2"/>
  <c r="O31" i="2"/>
  <c r="N31" i="2"/>
  <c r="M31" i="2"/>
  <c r="L31" i="2"/>
  <c r="D31" i="2"/>
  <c r="J31" i="2"/>
  <c r="I31" i="2"/>
  <c r="H31" i="2"/>
  <c r="G31" i="2"/>
  <c r="F31" i="2"/>
  <c r="E31" i="2"/>
  <c r="P27" i="2"/>
  <c r="O27" i="2"/>
  <c r="N27" i="2"/>
  <c r="M27" i="2"/>
  <c r="L27" i="2"/>
  <c r="H27" i="2"/>
  <c r="J27" i="2"/>
  <c r="I27" i="2"/>
  <c r="G27" i="2"/>
  <c r="F27" i="2"/>
  <c r="E27" i="2"/>
  <c r="D27" i="2"/>
  <c r="P22" i="2"/>
  <c r="O22" i="2"/>
  <c r="N22" i="2"/>
  <c r="M22" i="2"/>
  <c r="L22" i="2"/>
  <c r="D22" i="2"/>
  <c r="J22" i="2"/>
  <c r="I22" i="2"/>
  <c r="H22" i="2"/>
  <c r="G22" i="2"/>
  <c r="F22" i="2"/>
  <c r="E22" i="2"/>
  <c r="O14" i="2"/>
  <c r="N14" i="2"/>
  <c r="M14" i="2"/>
  <c r="L14" i="2"/>
  <c r="K14" i="2"/>
  <c r="J14" i="2"/>
  <c r="I14" i="2"/>
  <c r="H14" i="2"/>
  <c r="G14" i="2"/>
  <c r="F14" i="2"/>
  <c r="E14" i="2"/>
  <c r="D14" i="2"/>
  <c r="O10" i="2"/>
  <c r="N10" i="2"/>
  <c r="M10" i="2"/>
  <c r="L10" i="2"/>
  <c r="K10" i="2"/>
  <c r="J10" i="2"/>
  <c r="I10" i="2"/>
  <c r="H10" i="2"/>
  <c r="G10" i="2"/>
  <c r="E10" i="2"/>
  <c r="D10" i="2"/>
  <c r="O5" i="2"/>
  <c r="N5" i="2"/>
  <c r="M5" i="2"/>
  <c r="L5" i="2"/>
  <c r="K5" i="2"/>
  <c r="J5" i="2"/>
  <c r="I5" i="2"/>
  <c r="H5" i="2"/>
  <c r="G5" i="2"/>
  <c r="F5" i="2"/>
  <c r="E5" i="2"/>
  <c r="D5" i="2"/>
  <c r="D95" i="1"/>
  <c r="E95" i="1"/>
  <c r="F95" i="1"/>
  <c r="G95" i="1"/>
  <c r="H95" i="1"/>
  <c r="I95" i="1"/>
  <c r="J95" i="1"/>
  <c r="K95" i="1"/>
  <c r="L95" i="1"/>
  <c r="M95" i="1"/>
  <c r="N95" i="1"/>
  <c r="C95" i="1"/>
  <c r="D90" i="1"/>
  <c r="E90" i="1"/>
  <c r="F90" i="1"/>
  <c r="G90" i="1"/>
  <c r="H90" i="1"/>
  <c r="I90" i="1"/>
  <c r="J90" i="1"/>
  <c r="K90" i="1"/>
  <c r="L90" i="1"/>
  <c r="M90" i="1"/>
  <c r="N90" i="1"/>
  <c r="C90" i="1"/>
  <c r="D82" i="1"/>
  <c r="E82" i="1"/>
  <c r="F82" i="1"/>
  <c r="G82" i="1"/>
  <c r="H82" i="1"/>
  <c r="I82" i="1"/>
  <c r="J82" i="1"/>
  <c r="K82" i="1"/>
  <c r="L82" i="1"/>
  <c r="M82" i="1"/>
  <c r="N82" i="1"/>
  <c r="C82" i="1"/>
  <c r="D60" i="1"/>
  <c r="E60" i="1"/>
  <c r="F60" i="1"/>
  <c r="G60" i="1"/>
  <c r="H60" i="1"/>
  <c r="I60" i="1"/>
  <c r="J60" i="1"/>
  <c r="K60" i="1"/>
  <c r="L60" i="1"/>
  <c r="M60" i="1"/>
  <c r="N60" i="1"/>
  <c r="C60" i="1"/>
  <c r="D55" i="1"/>
  <c r="E55" i="1"/>
  <c r="F55" i="1"/>
  <c r="G55" i="1"/>
  <c r="H55" i="1"/>
  <c r="I55" i="1"/>
  <c r="J55" i="1"/>
  <c r="K55" i="1"/>
  <c r="L55" i="1"/>
  <c r="M55" i="1"/>
  <c r="N55" i="1"/>
  <c r="C55" i="1"/>
  <c r="D49" i="1"/>
  <c r="E49" i="1"/>
  <c r="F49" i="1"/>
  <c r="G49" i="1"/>
  <c r="H49" i="1"/>
  <c r="I49" i="1"/>
  <c r="J49" i="1"/>
  <c r="K49" i="1"/>
  <c r="L49" i="1"/>
  <c r="M49" i="1"/>
  <c r="N49" i="1"/>
  <c r="C49" i="1"/>
  <c r="N17" i="1"/>
  <c r="N31" i="1" s="1"/>
  <c r="M5" i="14" s="1"/>
  <c r="M17" i="1"/>
  <c r="M31" i="1" s="1"/>
  <c r="L5" i="14" s="1"/>
  <c r="L17" i="1"/>
  <c r="L31" i="1" s="1"/>
  <c r="K5" i="14" s="1"/>
  <c r="K17" i="1"/>
  <c r="K31" i="1" s="1"/>
  <c r="J5" i="14" s="1"/>
  <c r="J17" i="1"/>
  <c r="J31" i="1" s="1"/>
  <c r="I5" i="14" s="1"/>
  <c r="I17" i="1"/>
  <c r="I31" i="1" s="1"/>
  <c r="H5" i="14" s="1"/>
  <c r="H17" i="1"/>
  <c r="H31" i="1" s="1"/>
  <c r="G5" i="14" s="1"/>
  <c r="G17" i="1"/>
  <c r="G31" i="1" s="1"/>
  <c r="F5" i="14" s="1"/>
  <c r="F17" i="1"/>
  <c r="F31" i="1" s="1"/>
  <c r="E5" i="14" s="1"/>
  <c r="E17" i="1"/>
  <c r="E31" i="1" s="1"/>
  <c r="D5" i="14" s="1"/>
  <c r="D17" i="1"/>
  <c r="D31" i="1" s="1"/>
  <c r="C5" i="14" s="1"/>
  <c r="C7" i="14" s="1"/>
  <c r="O3" i="1" l="1"/>
  <c r="D68" i="2"/>
  <c r="B28" i="3" s="1"/>
  <c r="P50" i="2"/>
  <c r="M19" i="14" s="1"/>
  <c r="B3" i="5" a="1"/>
  <c r="B3" i="5" s="1"/>
  <c r="D3" i="5" s="1"/>
  <c r="B5" i="3"/>
  <c r="B5" i="14"/>
  <c r="E15" i="2"/>
  <c r="C4" i="3" s="1"/>
  <c r="F15" i="2"/>
  <c r="P68" i="2"/>
  <c r="D15" i="2"/>
  <c r="O50" i="2"/>
  <c r="B4" i="3"/>
  <c r="I15" i="2"/>
  <c r="E170" i="1"/>
  <c r="I96" i="1"/>
  <c r="J133" i="1"/>
  <c r="H96" i="1"/>
  <c r="I133" i="1"/>
  <c r="J96" i="1"/>
  <c r="D170" i="1"/>
  <c r="H133" i="1"/>
  <c r="F170" i="1"/>
  <c r="K133" i="1"/>
  <c r="C170" i="1"/>
  <c r="H170" i="1"/>
  <c r="I170" i="1"/>
  <c r="F5" i="3"/>
  <c r="J170" i="1"/>
  <c r="N61" i="1"/>
  <c r="L170" i="1"/>
  <c r="L61" i="1"/>
  <c r="N170" i="1"/>
  <c r="G96" i="1"/>
  <c r="G170" i="1"/>
  <c r="L133" i="1"/>
  <c r="M133" i="1"/>
  <c r="C61" i="1"/>
  <c r="N133" i="1"/>
  <c r="M170" i="1"/>
  <c r="C96" i="1"/>
  <c r="B20" i="14" s="1"/>
  <c r="N86" i="2"/>
  <c r="P86" i="2"/>
  <c r="O86" i="2"/>
  <c r="M86" i="2"/>
  <c r="L86" i="2"/>
  <c r="K86" i="2"/>
  <c r="J86" i="2"/>
  <c r="I86" i="2"/>
  <c r="H86" i="2"/>
  <c r="G86" i="2"/>
  <c r="E86" i="2"/>
  <c r="D86" i="2"/>
  <c r="H68" i="2"/>
  <c r="G68" i="2"/>
  <c r="O68" i="2"/>
  <c r="N68" i="2"/>
  <c r="M68" i="2"/>
  <c r="L68" i="2"/>
  <c r="K68" i="2"/>
  <c r="J68" i="2"/>
  <c r="I68" i="2"/>
  <c r="E68" i="2"/>
  <c r="I50" i="2"/>
  <c r="H50" i="2"/>
  <c r="M20" i="3"/>
  <c r="N50" i="2"/>
  <c r="M50" i="2"/>
  <c r="L50" i="2"/>
  <c r="K50" i="2"/>
  <c r="J50" i="2"/>
  <c r="G50" i="2"/>
  <c r="E50" i="2"/>
  <c r="C19" i="14" s="1"/>
  <c r="D50" i="2"/>
  <c r="B19" i="14" s="1"/>
  <c r="L32" i="2"/>
  <c r="P32" i="2"/>
  <c r="O32" i="2"/>
  <c r="N32" i="2"/>
  <c r="M32" i="2"/>
  <c r="J32" i="2"/>
  <c r="I32" i="2"/>
  <c r="G32" i="2"/>
  <c r="H32" i="2"/>
  <c r="F32" i="2"/>
  <c r="E32" i="2"/>
  <c r="D32" i="2"/>
  <c r="G15" i="2"/>
  <c r="K170" i="1"/>
  <c r="G5" i="3"/>
  <c r="G133" i="1"/>
  <c r="F133" i="1"/>
  <c r="E133" i="1"/>
  <c r="D133" i="1"/>
  <c r="C133" i="1"/>
  <c r="O15" i="2"/>
  <c r="N15" i="2"/>
  <c r="M15" i="2"/>
  <c r="L15" i="2"/>
  <c r="K15" i="2"/>
  <c r="J15" i="2"/>
  <c r="H15" i="2"/>
  <c r="E96" i="1"/>
  <c r="K5" i="3"/>
  <c r="K61" i="1"/>
  <c r="I61" i="1"/>
  <c r="F96" i="1"/>
  <c r="H5" i="3"/>
  <c r="H61" i="1"/>
  <c r="D5" i="3"/>
  <c r="G61" i="1"/>
  <c r="N96" i="1"/>
  <c r="F61" i="1"/>
  <c r="M96" i="1"/>
  <c r="M61" i="1"/>
  <c r="J61" i="1"/>
  <c r="E61" i="1"/>
  <c r="D13" i="14" s="1"/>
  <c r="L96" i="1"/>
  <c r="D96" i="1"/>
  <c r="J5" i="3"/>
  <c r="D61" i="1"/>
  <c r="K96" i="1"/>
  <c r="L5" i="3"/>
  <c r="E5" i="3"/>
  <c r="I5" i="3"/>
  <c r="M5" i="3"/>
  <c r="M36" i="3" l="1"/>
  <c r="M33" i="14"/>
  <c r="K33" i="14"/>
  <c r="K36" i="3"/>
  <c r="L33" i="14"/>
  <c r="L36" i="3"/>
  <c r="J33" i="14"/>
  <c r="J36" i="3"/>
  <c r="I33" i="14"/>
  <c r="I36" i="3"/>
  <c r="H36" i="3"/>
  <c r="H33" i="14"/>
  <c r="G33" i="14"/>
  <c r="G36" i="3"/>
  <c r="F36" i="3"/>
  <c r="F33" i="14"/>
  <c r="E33" i="14"/>
  <c r="E36" i="3"/>
  <c r="D33" i="14"/>
  <c r="D36" i="3"/>
  <c r="C36" i="3"/>
  <c r="C33" i="14"/>
  <c r="B33" i="14"/>
  <c r="B36" i="3"/>
  <c r="B26" i="14"/>
  <c r="M28" i="3"/>
  <c r="M26" i="14"/>
  <c r="L28" i="3"/>
  <c r="L26" i="14"/>
  <c r="K26" i="14"/>
  <c r="K28" i="3"/>
  <c r="J26" i="14"/>
  <c r="J28" i="3"/>
  <c r="I28" i="3"/>
  <c r="I26" i="14"/>
  <c r="H28" i="3"/>
  <c r="H26" i="14"/>
  <c r="G26" i="14"/>
  <c r="G28" i="3"/>
  <c r="F28" i="3"/>
  <c r="F26" i="14"/>
  <c r="E28" i="3"/>
  <c r="E26" i="14"/>
  <c r="D26" i="14"/>
  <c r="D28" i="3"/>
  <c r="C28" i="3"/>
  <c r="C26" i="14"/>
  <c r="L20" i="3"/>
  <c r="L19" i="14"/>
  <c r="K20" i="3"/>
  <c r="K19" i="14"/>
  <c r="J20" i="3"/>
  <c r="J19" i="14"/>
  <c r="I20" i="3"/>
  <c r="I19" i="14"/>
  <c r="H20" i="3"/>
  <c r="H19" i="14"/>
  <c r="G20" i="3"/>
  <c r="G19" i="14"/>
  <c r="F20" i="3"/>
  <c r="F19" i="14"/>
  <c r="D20" i="3"/>
  <c r="D19" i="14"/>
  <c r="B21" i="14"/>
  <c r="M12" i="3"/>
  <c r="M12" i="14"/>
  <c r="L12" i="3"/>
  <c r="L12" i="14"/>
  <c r="K12" i="3"/>
  <c r="K12" i="14"/>
  <c r="J12" i="3"/>
  <c r="J12" i="14"/>
  <c r="I12" i="3"/>
  <c r="I12" i="14"/>
  <c r="H12" i="3"/>
  <c r="H12" i="14"/>
  <c r="G12" i="3"/>
  <c r="G12" i="14"/>
  <c r="F12" i="3"/>
  <c r="F12" i="14"/>
  <c r="E12" i="3"/>
  <c r="E12" i="14"/>
  <c r="D12" i="3"/>
  <c r="D12" i="14"/>
  <c r="C12" i="3"/>
  <c r="C12" i="14"/>
  <c r="B12" i="3"/>
  <c r="B12" i="14"/>
  <c r="M4" i="3"/>
  <c r="M4" i="14"/>
  <c r="M7" i="14" s="1"/>
  <c r="L4" i="3"/>
  <c r="L4" i="14"/>
  <c r="L7" i="14" s="1"/>
  <c r="K4" i="3"/>
  <c r="K4" i="14"/>
  <c r="K7" i="14" s="1"/>
  <c r="J4" i="3"/>
  <c r="J4" i="14"/>
  <c r="J7" i="14" s="1"/>
  <c r="I4" i="3"/>
  <c r="I4" i="14"/>
  <c r="I7" i="14" s="1"/>
  <c r="H4" i="3"/>
  <c r="H4" i="14"/>
  <c r="H7" i="14" s="1"/>
  <c r="G4" i="3"/>
  <c r="G4" i="14"/>
  <c r="G7" i="14" s="1"/>
  <c r="F4" i="3"/>
  <c r="F4" i="14"/>
  <c r="F7" i="14" s="1"/>
  <c r="E4" i="3"/>
  <c r="E4" i="14"/>
  <c r="E7" i="14" s="1"/>
  <c r="D4" i="3"/>
  <c r="D4" i="14"/>
  <c r="D7" i="14" s="1"/>
  <c r="M21" i="3"/>
  <c r="M20" i="14"/>
  <c r="M21" i="14" s="1"/>
  <c r="K37" i="3"/>
  <c r="K34" i="14"/>
  <c r="K35" i="14" s="1"/>
  <c r="D37" i="3"/>
  <c r="D34" i="14"/>
  <c r="D35" i="14" s="1"/>
  <c r="C29" i="3"/>
  <c r="C27" i="14"/>
  <c r="E21" i="3"/>
  <c r="E20" i="14"/>
  <c r="E21" i="14" s="1"/>
  <c r="F13" i="3"/>
  <c r="F13" i="14"/>
  <c r="E29" i="3"/>
  <c r="E27" i="14"/>
  <c r="G37" i="3"/>
  <c r="G34" i="14"/>
  <c r="G35" i="14" s="1"/>
  <c r="B37" i="3"/>
  <c r="B34" i="14"/>
  <c r="B35" i="14" s="1"/>
  <c r="B29" i="3"/>
  <c r="B27" i="14"/>
  <c r="G13" i="3"/>
  <c r="G13" i="14"/>
  <c r="H37" i="3"/>
  <c r="H34" i="14"/>
  <c r="H35" i="14" s="1"/>
  <c r="F29" i="3"/>
  <c r="F27" i="14"/>
  <c r="J21" i="3"/>
  <c r="J20" i="14"/>
  <c r="J21" i="14" s="1"/>
  <c r="H13" i="3"/>
  <c r="H13" i="14"/>
  <c r="C13" i="3"/>
  <c r="C13" i="14"/>
  <c r="J13" i="3"/>
  <c r="J13" i="14"/>
  <c r="J37" i="3"/>
  <c r="J34" i="14"/>
  <c r="J35" i="14" s="1"/>
  <c r="L37" i="3"/>
  <c r="L34" i="14"/>
  <c r="L35" i="14" s="1"/>
  <c r="J29" i="3"/>
  <c r="J27" i="14"/>
  <c r="J28" i="14" s="1"/>
  <c r="D29" i="3"/>
  <c r="D27" i="14"/>
  <c r="D28" i="14" s="1"/>
  <c r="M29" i="3"/>
  <c r="M27" i="14"/>
  <c r="M28" i="14" s="1"/>
  <c r="E37" i="3"/>
  <c r="E34" i="14"/>
  <c r="E35" i="14" s="1"/>
  <c r="G29" i="3"/>
  <c r="G27" i="14"/>
  <c r="I37" i="3"/>
  <c r="I34" i="14"/>
  <c r="I35" i="14" s="1"/>
  <c r="C37" i="3"/>
  <c r="C34" i="14"/>
  <c r="C35" i="14" s="1"/>
  <c r="K29" i="3"/>
  <c r="K27" i="14"/>
  <c r="K28" i="14" s="1"/>
  <c r="I21" i="3"/>
  <c r="I20" i="14"/>
  <c r="D21" i="3"/>
  <c r="D20" i="14"/>
  <c r="H29" i="3"/>
  <c r="H27" i="14"/>
  <c r="H28" i="14" s="1"/>
  <c r="L29" i="3"/>
  <c r="L27" i="14"/>
  <c r="B13" i="3"/>
  <c r="B13" i="14"/>
  <c r="F37" i="3"/>
  <c r="F34" i="14"/>
  <c r="F35" i="14" s="1"/>
  <c r="L21" i="3"/>
  <c r="L20" i="14"/>
  <c r="L21" i="14" s="1"/>
  <c r="M13" i="3"/>
  <c r="M13" i="14"/>
  <c r="C21" i="3"/>
  <c r="C20" i="14"/>
  <c r="C21" i="14" s="1"/>
  <c r="K21" i="3"/>
  <c r="K20" i="14"/>
  <c r="K21" i="14" s="1"/>
  <c r="I13" i="3"/>
  <c r="I13" i="14"/>
  <c r="L13" i="3"/>
  <c r="L13" i="14"/>
  <c r="L14" i="14" s="1"/>
  <c r="F21" i="3"/>
  <c r="F20" i="14"/>
  <c r="G21" i="3"/>
  <c r="G20" i="14"/>
  <c r="M37" i="3"/>
  <c r="M34" i="14"/>
  <c r="M35" i="14" s="1"/>
  <c r="I29" i="3"/>
  <c r="I27" i="14"/>
  <c r="E13" i="3"/>
  <c r="E13" i="14"/>
  <c r="K13" i="3"/>
  <c r="K13" i="14"/>
  <c r="K14" i="14" s="1"/>
  <c r="H21" i="3"/>
  <c r="H20" i="14"/>
  <c r="B7" i="14"/>
  <c r="B6" i="14"/>
  <c r="C3" i="14" s="1"/>
  <c r="C6" i="14" s="1"/>
  <c r="D3" i="14" s="1"/>
  <c r="Q56" i="2"/>
  <c r="C10" i="6" s="1"/>
  <c r="C20" i="3"/>
  <c r="P4" i="2"/>
  <c r="O138" i="1"/>
  <c r="D12" i="6" s="1"/>
  <c r="B6" i="3"/>
  <c r="C3" i="3" s="1"/>
  <c r="O35" i="1"/>
  <c r="D6" i="6" s="1"/>
  <c r="D13" i="3"/>
  <c r="B21" i="3"/>
  <c r="O65" i="1"/>
  <c r="C5" i="3"/>
  <c r="Q74" i="2"/>
  <c r="C12" i="6" s="1"/>
  <c r="Q38" i="2"/>
  <c r="B20" i="3"/>
  <c r="O101" i="1"/>
  <c r="D10" i="6" s="1"/>
  <c r="Q21" i="2"/>
  <c r="E12" i="6" l="1"/>
  <c r="G28" i="14"/>
  <c r="B28" i="14"/>
  <c r="L28" i="14"/>
  <c r="I28" i="14"/>
  <c r="F28" i="14"/>
  <c r="C28" i="14"/>
  <c r="E28" i="14"/>
  <c r="E10" i="6"/>
  <c r="I21" i="14"/>
  <c r="G21" i="14"/>
  <c r="F21" i="14"/>
  <c r="H21" i="14"/>
  <c r="D21" i="14"/>
  <c r="M14" i="14"/>
  <c r="J14" i="14"/>
  <c r="I14" i="14"/>
  <c r="H14" i="14"/>
  <c r="G14" i="14"/>
  <c r="E6" i="6"/>
  <c r="D6" i="14"/>
  <c r="E3" i="14" s="1"/>
  <c r="E6" i="14" s="1"/>
  <c r="F3" i="14" s="1"/>
  <c r="F6" i="14" s="1"/>
  <c r="N33" i="14"/>
  <c r="E8" i="6"/>
  <c r="C6" i="3"/>
  <c r="D3" i="3" s="1"/>
  <c r="D6" i="3" s="1"/>
  <c r="E3" i="3" s="1"/>
  <c r="E6" i="3" s="1"/>
  <c r="F3" i="3" s="1"/>
  <c r="F6" i="3" s="1"/>
  <c r="G3" i="3" s="1"/>
  <c r="G6" i="3" s="1"/>
  <c r="C14" i="6" l="1"/>
  <c r="N26" i="14"/>
  <c r="N19" i="14"/>
  <c r="G3" i="14"/>
  <c r="G6" i="14" s="1"/>
  <c r="H3" i="3"/>
  <c r="H3" i="14" l="1"/>
  <c r="H6" i="14" s="1"/>
  <c r="H6" i="3"/>
  <c r="I3" i="14" l="1"/>
  <c r="I6" i="14" s="1"/>
  <c r="I3" i="3"/>
  <c r="J3" i="14" l="1"/>
  <c r="J6" i="14" s="1"/>
  <c r="I6" i="3"/>
  <c r="K3" i="14" l="1"/>
  <c r="K6" i="14" s="1"/>
  <c r="J3" i="3"/>
  <c r="L3" i="14" l="1"/>
  <c r="L6" i="14" s="1"/>
  <c r="J6" i="3"/>
  <c r="K3" i="3" s="1"/>
  <c r="M3" i="14" l="1"/>
  <c r="M6" i="14" s="1"/>
  <c r="K6" i="3"/>
  <c r="L3" i="3" s="1"/>
  <c r="B11" i="14" l="1"/>
  <c r="B14" i="14" s="1"/>
  <c r="C11" i="14" s="1"/>
  <c r="C14" i="14" s="1"/>
  <c r="D11" i="14" s="1"/>
  <c r="D14" i="14" s="1"/>
  <c r="E14" i="14" s="1"/>
  <c r="F14" i="14" s="1"/>
  <c r="L6" i="3"/>
  <c r="M3" i="3" s="1"/>
  <c r="M6" i="3" s="1"/>
  <c r="N3" i="3" l="1"/>
  <c r="B11" i="3"/>
  <c r="B14" i="3" s="1"/>
  <c r="C11" i="3" s="1"/>
  <c r="C14" i="3" s="1"/>
  <c r="D11" i="3" s="1"/>
  <c r="D14" i="3" s="1"/>
  <c r="E11" i="3" s="1"/>
  <c r="E14" i="3" s="1"/>
  <c r="F11" i="3" s="1"/>
  <c r="F14" i="3" s="1"/>
  <c r="G11" i="3" l="1"/>
  <c r="G14" i="3" s="1"/>
  <c r="H11" i="3" l="1"/>
  <c r="H14" i="3" s="1"/>
  <c r="I11" i="3" s="1"/>
  <c r="I14" i="3" s="1"/>
  <c r="J11" i="3" s="1"/>
  <c r="J14" i="3" s="1"/>
  <c r="K11" i="3" s="1"/>
  <c r="K14" i="3" s="1"/>
  <c r="L11" i="3" s="1"/>
  <c r="L14" i="3" s="1"/>
  <c r="M11" i="3" s="1"/>
  <c r="M14" i="3" s="1"/>
  <c r="N11" i="3" l="1"/>
  <c r="B19" i="3"/>
  <c r="B22" i="3" s="1"/>
  <c r="C19" i="3" s="1"/>
  <c r="C22" i="3" s="1"/>
  <c r="D19" i="3" s="1"/>
  <c r="D22" i="3" s="1"/>
  <c r="E19" i="3" s="1"/>
  <c r="E22" i="3" s="1"/>
  <c r="F19" i="3" s="1"/>
  <c r="F22" i="3" s="1"/>
  <c r="G19" i="3" s="1"/>
  <c r="G22" i="3" s="1"/>
  <c r="H19" i="3" s="1"/>
  <c r="H22" i="3" s="1"/>
  <c r="I19" i="3" s="1"/>
  <c r="I22" i="3" s="1"/>
  <c r="J19" i="3" s="1"/>
  <c r="J22" i="3" s="1"/>
  <c r="K19" i="3" s="1"/>
  <c r="K22" i="3" s="1"/>
  <c r="L19" i="3" s="1"/>
  <c r="L22" i="3" s="1"/>
  <c r="M19" i="3" s="1"/>
  <c r="M22" i="3" s="1"/>
  <c r="N20" i="3" l="1"/>
  <c r="B27" i="3"/>
  <c r="B30" i="3" s="1"/>
  <c r="C27" i="3" s="1"/>
  <c r="C30" i="3" s="1"/>
  <c r="D27" i="3" s="1"/>
  <c r="D30" i="3" s="1"/>
  <c r="E27" i="3" s="1"/>
  <c r="E30" i="3" s="1"/>
  <c r="F27" i="3" s="1"/>
  <c r="F30" i="3" s="1"/>
  <c r="G27" i="3" s="1"/>
  <c r="G30" i="3" s="1"/>
  <c r="H27" i="3" s="1"/>
  <c r="H30" i="3" s="1"/>
  <c r="I27" i="3" s="1"/>
  <c r="I30" i="3" s="1"/>
  <c r="J27" i="3" s="1"/>
  <c r="J30" i="3" s="1"/>
  <c r="K27" i="3" s="1"/>
  <c r="K30" i="3" s="1"/>
  <c r="L27" i="3" s="1"/>
  <c r="L30" i="3" s="1"/>
  <c r="M27" i="3" s="1"/>
  <c r="M30" i="3" s="1"/>
  <c r="N28" i="3" l="1"/>
  <c r="B35" i="3"/>
  <c r="B38" i="3" s="1"/>
  <c r="C35" i="3" s="1"/>
  <c r="C38" i="3" s="1"/>
  <c r="D35" i="3" s="1"/>
  <c r="D38" i="3" s="1"/>
  <c r="E35" i="3" s="1"/>
  <c r="E38" i="3" s="1"/>
  <c r="F35" i="3" s="1"/>
  <c r="F38" i="3" s="1"/>
  <c r="G35" i="3" s="1"/>
  <c r="G38" i="3" s="1"/>
  <c r="H35" i="3" s="1"/>
  <c r="H38" i="3" s="1"/>
  <c r="I35" i="3" s="1"/>
  <c r="I38" i="3" s="1"/>
  <c r="J35" i="3" s="1"/>
  <c r="J38" i="3" s="1"/>
  <c r="K35" i="3" s="1"/>
  <c r="K38" i="3" s="1"/>
  <c r="L35" i="3" s="1"/>
  <c r="L38" i="3" s="1"/>
  <c r="M35" i="3" s="1"/>
  <c r="M38" i="3" s="1"/>
  <c r="N36" i="3" s="1"/>
  <c r="N11" i="1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<sst xmlns="http://schemas.openxmlformats.org/spreadsheetml/2006/main" count="710" uniqueCount="181">
  <si>
    <t>ios разработчик</t>
  </si>
  <si>
    <t>and разработчик</t>
  </si>
  <si>
    <t>web разработчик</t>
  </si>
  <si>
    <t>bac разработчик</t>
  </si>
  <si>
    <t>Бухгалтер</t>
  </si>
  <si>
    <t>Тестировщик</t>
  </si>
  <si>
    <t>Дизайнер</t>
  </si>
  <si>
    <t>Итог</t>
  </si>
  <si>
    <t>Таргет вк</t>
  </si>
  <si>
    <t>таргет тг</t>
  </si>
  <si>
    <t>Контекстная ЯНД</t>
  </si>
  <si>
    <t>Поисковая опт</t>
  </si>
  <si>
    <t>гео сервисы</t>
  </si>
  <si>
    <t>Сервер</t>
  </si>
  <si>
    <t>Телефония</t>
  </si>
  <si>
    <t>Карты ЯНД</t>
  </si>
  <si>
    <t>Домен</t>
  </si>
  <si>
    <t>сентябрь</t>
  </si>
  <si>
    <t>Октябрь</t>
  </si>
  <si>
    <t>Ноябрь</t>
  </si>
  <si>
    <t>Декабрь</t>
  </si>
  <si>
    <t>Январь</t>
  </si>
  <si>
    <t>Февраль</t>
  </si>
  <si>
    <t>Август</t>
  </si>
  <si>
    <t>Март</t>
  </si>
  <si>
    <t>Апрель</t>
  </si>
  <si>
    <t>Май</t>
  </si>
  <si>
    <t>Июнь</t>
  </si>
  <si>
    <t>Июль</t>
  </si>
  <si>
    <t>Годовое значение</t>
  </si>
  <si>
    <t>Сентябрь</t>
  </si>
  <si>
    <t>Работник</t>
  </si>
  <si>
    <t>Поставщик</t>
  </si>
  <si>
    <t>Организация</t>
  </si>
  <si>
    <t>Роль</t>
  </si>
  <si>
    <t>Размещение вак (1 мес)</t>
  </si>
  <si>
    <t>Размещение вак (сроч)</t>
  </si>
  <si>
    <t>Открытие резюме</t>
  </si>
  <si>
    <t>Поднятие резюме</t>
  </si>
  <si>
    <t>Кастомизвция лого (1мес)</t>
  </si>
  <si>
    <t>Размещение магазина</t>
  </si>
  <si>
    <t>Поднятие магазина в топ</t>
  </si>
  <si>
    <t>Открытие организации</t>
  </si>
  <si>
    <t>Статья доходов 2026-2027г (сен-авг)</t>
  </si>
  <si>
    <t>Статья расходов 2026-2027г</t>
  </si>
  <si>
    <t>ФОТ</t>
  </si>
  <si>
    <t>Продакт мен</t>
  </si>
  <si>
    <t>Ген дир</t>
  </si>
  <si>
    <t>Исп дир</t>
  </si>
  <si>
    <t>Сис аналитик (х2)</t>
  </si>
  <si>
    <t>Бухгалтер (х2)</t>
  </si>
  <si>
    <t>Менеджер пр</t>
  </si>
  <si>
    <t>Офис</t>
  </si>
  <si>
    <t>ноябрь</t>
  </si>
  <si>
    <t>Доход</t>
  </si>
  <si>
    <t>Расход</t>
  </si>
  <si>
    <t>Сводный анализ Доходы - Расходы 2026-2027г</t>
  </si>
  <si>
    <t>Статья расходов 2027-2028г</t>
  </si>
  <si>
    <t>Юрист</t>
  </si>
  <si>
    <t>Работа Брендом</t>
  </si>
  <si>
    <t>Контекстная Гугл</t>
  </si>
  <si>
    <t>Статья доходов 2027-2028г (сен-авг)</t>
  </si>
  <si>
    <t>Автоматическая рассылка р</t>
  </si>
  <si>
    <t>2) Разработка рекламной стратегии</t>
  </si>
  <si>
    <t>1) Доработка mvp версии сервиса на IOS</t>
  </si>
  <si>
    <t>3) Начало разработки web\android 
версии</t>
  </si>
  <si>
    <t>1) Выпуск mvp ios версии 
сервиса в части;
Сотрудник - полная версия
Организация - частичная реализаыия</t>
  </si>
  <si>
    <t>2) Тестирования рекламной 
компании</t>
  </si>
  <si>
    <t>3) Разработка web\android 
версии</t>
  </si>
  <si>
    <t>1) Доработка Ios версии в части
Поставщика
Отзывов\Рейтинга
Платежной системы</t>
  </si>
  <si>
    <t xml:space="preserve">2)Продвижение сервиса </t>
  </si>
  <si>
    <t>1) Выпуск полной IOS версии сервиса</t>
  </si>
  <si>
    <t>2) Продвижение сервиса</t>
  </si>
  <si>
    <t>1)Устранение возникающих ошибок IOS версии</t>
  </si>
  <si>
    <t>1)Устранение возникающих ошибок IOS версии
2) Улучшение ux</t>
  </si>
  <si>
    <t xml:space="preserve">1) Продвижение сервиса
2) Разработка маркетинговой стратегии поставщик
</t>
  </si>
  <si>
    <t>1) Разработка web\android 
версии</t>
  </si>
  <si>
    <t>1) Выпуск web версии
2) Выпуск and версии</t>
  </si>
  <si>
    <t>1) Продвижение сервиса
2) Привлечение поставщиков</t>
  </si>
  <si>
    <t>1) Устранение ошибок web версии
2) Устранение ошибок and версии</t>
  </si>
  <si>
    <t>1)Устранение возникающих ошибок IOS версии
2)Разработка нового функционала</t>
  </si>
  <si>
    <t>1)Устранение возникающих ошибок IOS версии
2)Обновление версии</t>
  </si>
  <si>
    <t>1) Улучшение ux web версии
2) Улучшении ux and  версии</t>
  </si>
  <si>
    <t>1) Обновление ux web версии
2) Обновление ux and  версии</t>
  </si>
  <si>
    <t xml:space="preserve">1) Продвижение сервиса 
</t>
  </si>
  <si>
    <t xml:space="preserve">1) Продвижение сервиса
</t>
  </si>
  <si>
    <t>1)Устранение возникающих ошибок IOS версии
2)Обновление</t>
  </si>
  <si>
    <t>1) Устранение ошибок web\and версии
2) Улучшение ux</t>
  </si>
  <si>
    <t>Операционные</t>
  </si>
  <si>
    <t>Маркетинг</t>
  </si>
  <si>
    <t>Год</t>
  </si>
  <si>
    <t>Доход (руб)</t>
  </si>
  <si>
    <t>Расход (руб)</t>
  </si>
  <si>
    <t>Чистый поток ( руб)</t>
  </si>
  <si>
    <t>​
​</t>
  </si>
  <si>
    <t>DCF=   (</t>
  </si>
  <si>
    <t>CF t</t>
  </si>
  <si>
    <t>( 1+r)t</t>
  </si>
  <si>
    <t>CF (руб)</t>
  </si>
  <si>
    <t>Дисконтированный CF</t>
  </si>
  <si>
    <t xml:space="preserve">Вывод: NPV &gt; 0 </t>
  </si>
  <si>
    <t>NPV = 0 при IRR.</t>
  </si>
  <si>
    <t>Метод</t>
  </si>
  <si>
    <t>Стоимость доли инвестора (20%)</t>
  </si>
  <si>
    <t>Доходность</t>
  </si>
  <si>
    <t>х100</t>
  </si>
  <si>
    <t>Всего</t>
  </si>
  <si>
    <t>Статья</t>
  </si>
  <si>
    <t>Инфраструктура</t>
  </si>
  <si>
    <t>Тип</t>
  </si>
  <si>
    <t>Back разработчик</t>
  </si>
  <si>
    <t>IOS разработчик</t>
  </si>
  <si>
    <t>AND разработчик</t>
  </si>
  <si>
    <t>WEB разработчик</t>
  </si>
  <si>
    <t>Таргет тг</t>
  </si>
  <si>
    <t>Итого</t>
  </si>
  <si>
    <t>Наименование</t>
  </si>
  <si>
    <t>Цена за ед</t>
  </si>
  <si>
    <t>Всего за месяц</t>
  </si>
  <si>
    <t>Итог минимальный</t>
  </si>
  <si>
    <t>Сводный анализ Доходы - Расходы 2027-2028г</t>
  </si>
  <si>
    <t>Сегментация расходов инвестиций (руб)</t>
  </si>
  <si>
    <t>2025 -2026</t>
  </si>
  <si>
    <t>2026-2027</t>
  </si>
  <si>
    <t>2027-2028</t>
  </si>
  <si>
    <t xml:space="preserve"> </t>
  </si>
  <si>
    <t>График релизов сервиса EatWork 2025-2026г</t>
  </si>
  <si>
    <t>Статья расходов 2028-2029г</t>
  </si>
  <si>
    <t>Менеджер sales х2</t>
  </si>
  <si>
    <t>Статья доходов 2029-2030г (сен-авг)</t>
  </si>
  <si>
    <t>2028 -2029</t>
  </si>
  <si>
    <t>2029 -2030</t>
  </si>
  <si>
    <t>2025-20226</t>
  </si>
  <si>
    <t>2028-2029</t>
  </si>
  <si>
    <t>2029-2030</t>
  </si>
  <si>
    <t>Общий</t>
  </si>
  <si>
    <t>CF_t — денежный поток в году 
r — ставка дисконтирования (18%).</t>
  </si>
  <si>
    <t>ИТОГ</t>
  </si>
  <si>
    <t>Инвестиции</t>
  </si>
  <si>
    <t>Количество операций в день</t>
  </si>
  <si>
    <t>Услуги</t>
  </si>
  <si>
    <t>Разработка ANDROID</t>
  </si>
  <si>
    <t>Разработка WEB</t>
  </si>
  <si>
    <t>Покупка</t>
  </si>
  <si>
    <t>Гео-сервисы</t>
  </si>
  <si>
    <t>Трекер</t>
  </si>
  <si>
    <t>-</t>
  </si>
  <si>
    <t>Балланс 
компании</t>
  </si>
  <si>
    <t>Балланс</t>
  </si>
  <si>
    <t xml:space="preserve">Бухгалтер </t>
  </si>
  <si>
    <t xml:space="preserve">Сис аналитик </t>
  </si>
  <si>
    <t>Инвестиционные</t>
  </si>
  <si>
    <t>Суммарный</t>
  </si>
  <si>
    <t>Обоснование</t>
  </si>
  <si>
    <t>Revenue Multiple</t>
  </si>
  <si>
    <t>Операцион</t>
  </si>
  <si>
    <t>Стоимость компании через 5 лет</t>
  </si>
  <si>
    <r>
      <t xml:space="preserve">1) </t>
    </r>
    <r>
      <rPr>
        <b/>
        <sz val="11"/>
        <color theme="1"/>
        <rFont val="Calibri"/>
        <family val="2"/>
        <charset val="204"/>
        <scheme val="minor"/>
      </rPr>
      <t>Аналоги:</t>
    </r>
    <r>
      <rPr>
        <sz val="11"/>
        <color theme="1"/>
        <rFont val="Calibri"/>
        <family val="2"/>
        <scheme val="minor"/>
      </rPr>
      <t xml:space="preserve">
hh.ru (8x выручки) — но EAT WORK узкоспециализирован, что снижает риски.
Агрегаторы ниш (например, «Яндекс.Услуги») — 5–7x
2)</t>
    </r>
    <r>
      <rPr>
        <b/>
        <sz val="11"/>
        <color theme="1"/>
        <rFont val="Calibri"/>
        <family val="2"/>
        <charset val="204"/>
        <scheme val="minor"/>
      </rPr>
      <t>Рост рынка:</t>
    </r>
    <r>
      <rPr>
        <sz val="11"/>
        <color theme="1"/>
        <rFont val="Calibri"/>
        <family val="2"/>
        <scheme val="minor"/>
      </rPr>
      <t xml:space="preserve">
Отрасль общепита растёт на 15% в год, а кадровый голод усиливает спрос на платформу.
3)</t>
    </r>
    <r>
      <rPr>
        <b/>
        <sz val="11"/>
        <color theme="1"/>
        <rFont val="Calibri"/>
        <family val="2"/>
        <charset val="204"/>
        <scheme val="minor"/>
      </rPr>
      <t xml:space="preserve">Модель монетизации:
</t>
    </r>
    <r>
      <rPr>
        <sz val="11"/>
        <color theme="1"/>
        <rFont val="Calibri"/>
        <family val="2"/>
        <scheme val="minor"/>
      </rPr>
      <t xml:space="preserve">Подписки (поставщики) + платные вакансии (работодатели) + реклама = устойчивый cash flow.
</t>
    </r>
  </si>
  <si>
    <t>-6000000</t>
  </si>
  <si>
    <t>срок окупаемости</t>
  </si>
  <si>
    <t xml:space="preserve">	347 627</t>
  </si>
  <si>
    <t xml:space="preserve">	1 835 363</t>
  </si>
  <si>
    <t xml:space="preserve">	9 795 614</t>
  </si>
  <si>
    <t>NPV=DCF−Инвестиции= 29 849 698  - 6 000 000  = 23 849 698</t>
  </si>
  <si>
    <t xml:space="preserve"> IRR = 24% </t>
  </si>
  <si>
    <t>-5 897 450</t>
  </si>
  <si>
    <t>-5 258 525</t>
  </si>
  <si>
    <t>-3 443 875</t>
  </si>
  <si>
    <t>3 года и 6 месяцев</t>
  </si>
  <si>
    <r>
      <rPr>
        <b/>
        <sz val="11"/>
        <color theme="1"/>
        <rFont val="Calibri"/>
        <family val="2"/>
        <charset val="204"/>
        <scheme val="minor"/>
      </rPr>
      <t>Инвестиции:</t>
    </r>
    <r>
      <rPr>
        <sz val="11"/>
        <color theme="1"/>
        <rFont val="Calibri"/>
        <family val="2"/>
        <scheme val="minor"/>
      </rPr>
      <t xml:space="preserve"> 6 млн руб.</t>
    </r>
  </si>
  <si>
    <t>30 777 700 х 3 = 92 333 100</t>
  </si>
  <si>
    <t>92 333 100 - 75% = 23 083 275</t>
  </si>
  <si>
    <t xml:space="preserve">23 083 275 − 6 000 000 </t>
  </si>
  <si>
    <t>284.72%</t>
  </si>
  <si>
    <t>Статья доходов 2030-2031г (сен-авг)</t>
  </si>
  <si>
    <t>Статья доходов 2031-2032г (сен-авг)</t>
  </si>
  <si>
    <t>Статья расходов 2030-2031г</t>
  </si>
  <si>
    <t>Статья расходов 2031-2032г</t>
  </si>
  <si>
    <t>Сводный анализ Доходы - Расходы 2028-2029г</t>
  </si>
  <si>
    <t>Сводный анализ Доходы-Расходы 2030-2031г</t>
  </si>
  <si>
    <t>Сводный анализ Доходы-Расходы 2032-2033г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</si>
</sst>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0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43" fontId="0" fillId="0" borderId="0" xfId="1" applyFont="1" applyAlignment="1">
      <alignment vertical="center"/>
    </xf>
    <xf numFmtId="164" fontId="0" fillId="0" borderId="1" xfId="1" applyNumberFormat="1" applyFont="1" applyBorder="1" applyAlignment="1">
      <alignment horizontal="center" vertical="center"/>
    </xf>
    <xf numFmtId="43" fontId="0" fillId="0" borderId="20" xfId="1" applyFont="1" applyBorder="1" applyAlignment="1">
      <alignment horizontal="center" vertical="center"/>
    </xf>
    <xf numFmtId="43" fontId="5" fillId="0" borderId="16" xfId="1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43" fontId="6" fillId="0" borderId="17" xfId="1" applyFont="1" applyBorder="1" applyAlignment="1">
      <alignment vertical="center"/>
    </xf>
    <xf numFmtId="43" fontId="5" fillId="0" borderId="16" xfId="1" applyFont="1" applyFill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43" fontId="5" fillId="0" borderId="0" xfId="1" applyFont="1" applyAlignment="1">
      <alignment vertical="center"/>
    </xf>
    <xf numFmtId="164" fontId="0" fillId="0" borderId="25" xfId="1" applyNumberFormat="1" applyFont="1" applyBorder="1" applyAlignment="1">
      <alignment horizontal="center" vertical="center"/>
    </xf>
    <xf numFmtId="164" fontId="0" fillId="0" borderId="25" xfId="1" applyNumberFormat="1" applyFont="1" applyFill="1" applyBorder="1" applyAlignment="1">
      <alignment horizontal="center" vertical="center"/>
    </xf>
    <xf numFmtId="43" fontId="4" fillId="0" borderId="26" xfId="1" applyFont="1" applyBorder="1" applyAlignment="1">
      <alignment horizontal="center" vertical="center" wrapText="1"/>
    </xf>
    <xf numFmtId="164" fontId="0" fillId="0" borderId="16" xfId="1" applyNumberFormat="1" applyFont="1" applyBorder="1" applyAlignment="1">
      <alignment horizontal="center" vertical="center"/>
    </xf>
    <xf numFmtId="164" fontId="0" fillId="0" borderId="16" xfId="1" applyNumberFormat="1" applyFont="1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164" fontId="4" fillId="0" borderId="17" xfId="1" applyNumberFormat="1" applyFont="1" applyBorder="1" applyAlignment="1">
      <alignment horizontal="center" vertical="center" wrapText="1"/>
    </xf>
    <xf numFmtId="164" fontId="4" fillId="0" borderId="17" xfId="1" applyNumberFormat="1" applyFont="1" applyBorder="1" applyAlignment="1">
      <alignment horizontal="center" vertical="center"/>
    </xf>
    <xf numFmtId="164" fontId="0" fillId="0" borderId="13" xfId="1" applyNumberFormat="1" applyFont="1" applyBorder="1" applyAlignment="1">
      <alignment horizontal="center" vertical="center"/>
    </xf>
    <xf numFmtId="164" fontId="0" fillId="0" borderId="30" xfId="1" applyNumberFormat="1" applyFont="1" applyFill="1" applyBorder="1" applyAlignment="1">
      <alignment horizontal="center" vertical="center"/>
    </xf>
    <xf numFmtId="164" fontId="0" fillId="0" borderId="13" xfId="1" applyNumberFormat="1" applyFont="1" applyFill="1" applyBorder="1" applyAlignment="1">
      <alignment horizontal="center" vertical="center"/>
    </xf>
    <xf numFmtId="164" fontId="4" fillId="0" borderId="31" xfId="1" applyNumberFormat="1" applyFont="1" applyBorder="1" applyAlignment="1">
      <alignment horizontal="center" vertical="center"/>
    </xf>
    <xf numFmtId="164" fontId="4" fillId="0" borderId="33" xfId="1" applyNumberFormat="1" applyFont="1" applyBorder="1" applyAlignment="1">
      <alignment horizontal="center" vertical="center"/>
    </xf>
    <xf numFmtId="43" fontId="0" fillId="0" borderId="35" xfId="1" applyFont="1" applyBorder="1" applyAlignment="1">
      <alignment horizontal="center" vertical="center"/>
    </xf>
    <xf numFmtId="43" fontId="0" fillId="0" borderId="33" xfId="1" applyFont="1" applyBorder="1" applyAlignment="1">
      <alignment horizontal="center" vertical="center"/>
    </xf>
    <xf numFmtId="43" fontId="4" fillId="0" borderId="34" xfId="1" applyFont="1" applyBorder="1" applyAlignment="1">
      <alignment horizontal="center" vertical="center" wrapText="1"/>
    </xf>
    <xf numFmtId="164" fontId="4" fillId="0" borderId="36" xfId="1" applyNumberFormat="1" applyFont="1" applyBorder="1" applyAlignment="1">
      <alignment horizontal="center" vertical="center"/>
    </xf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17" xfId="0" applyFont="1" applyBorder="1" applyAlignment="1"/>
    <xf numFmtId="3" fontId="4" fillId="0" borderId="17" xfId="0" applyNumberFormat="1" applyFont="1" applyBorder="1" applyAlignment="1"/>
    <xf numFmtId="0" fontId="0" fillId="0" borderId="33" xfId="0" applyBorder="1" applyAlignment="1">
      <alignment horizontal="center" vertical="center"/>
    </xf>
    <xf numFmtId="43" fontId="0" fillId="0" borderId="28" xfId="1" applyFont="1" applyBorder="1" applyAlignment="1">
      <alignment horizontal="center" vertical="center"/>
    </xf>
    <xf numFmtId="43" fontId="0" fillId="0" borderId="0" xfId="1" applyFont="1" applyBorder="1" applyAlignment="1">
      <alignment vertical="center"/>
    </xf>
    <xf numFmtId="0" fontId="0" fillId="0" borderId="0" xfId="0" applyBorder="1"/>
    <xf numFmtId="0" fontId="0" fillId="0" borderId="0" xfId="0" applyFill="1" applyBorder="1"/>
    <xf numFmtId="0" fontId="4" fillId="0" borderId="0" xfId="0" applyFont="1" applyBorder="1" applyAlignment="1"/>
    <xf numFmtId="43" fontId="5" fillId="0" borderId="24" xfId="1" applyFont="1" applyBorder="1" applyAlignment="1">
      <alignment vertical="center"/>
    </xf>
    <xf numFmtId="43" fontId="5" fillId="0" borderId="33" xfId="1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6" xfId="0" applyBorder="1" applyAlignment="1"/>
    <xf numFmtId="0" fontId="0" fillId="0" borderId="1" xfId="0" applyFill="1" applyBorder="1" applyAlignment="1"/>
    <xf numFmtId="0" fontId="0" fillId="0" borderId="16" xfId="0" applyFill="1" applyBorder="1" applyAlignment="1"/>
    <xf numFmtId="0" fontId="0" fillId="0" borderId="1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4" fillId="0" borderId="38" xfId="0" applyFont="1" applyBorder="1" applyAlignment="1">
      <alignment wrapText="1"/>
    </xf>
    <xf numFmtId="0" fontId="0" fillId="0" borderId="54" xfId="0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0" fontId="0" fillId="0" borderId="44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0" fillId="0" borderId="30" xfId="0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0" xfId="0" applyFont="1"/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0" borderId="14" xfId="0" applyBorder="1"/>
    <xf numFmtId="0" fontId="0" fillId="0" borderId="14" xfId="0" applyFill="1" applyBorder="1"/>
    <xf numFmtId="0" fontId="0" fillId="2" borderId="54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32" xfId="1" applyNumberFormat="1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64" fontId="0" fillId="3" borderId="12" xfId="1" applyNumberFormat="1" applyFont="1" applyFill="1" applyBorder="1" applyAlignment="1">
      <alignment horizontal="center" vertical="center"/>
    </xf>
    <xf numFmtId="164" fontId="0" fillId="3" borderId="3" xfId="1" applyNumberFormat="1" applyFont="1" applyFill="1" applyBorder="1" applyAlignment="1">
      <alignment horizontal="center" vertical="center"/>
    </xf>
    <xf numFmtId="164" fontId="0" fillId="3" borderId="52" xfId="1" applyNumberFormat="1" applyFont="1" applyFill="1" applyBorder="1" applyAlignment="1">
      <alignment horizontal="center" vertical="center"/>
    </xf>
    <xf numFmtId="164" fontId="0" fillId="3" borderId="7" xfId="1" applyNumberFormat="1" applyFont="1" applyFill="1" applyBorder="1" applyAlignment="1">
      <alignment horizontal="center" vertical="center"/>
    </xf>
    <xf numFmtId="164" fontId="0" fillId="3" borderId="4" xfId="1" applyNumberFormat="1" applyFont="1" applyFill="1" applyBorder="1" applyAlignment="1">
      <alignment horizontal="center" vertical="center"/>
    </xf>
    <xf numFmtId="164" fontId="0" fillId="3" borderId="61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Fill="1" applyBorder="1"/>
    <xf numFmtId="0" fontId="0" fillId="0" borderId="0" xfId="0" applyAlignment="1"/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3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0" fillId="0" borderId="0" xfId="0" applyBorder="1" applyAlignment="1"/>
    <xf numFmtId="43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2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47" xfId="0" applyNumberForma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/>
    </xf>
    <xf numFmtId="43" fontId="5" fillId="0" borderId="3" xfId="1" applyFont="1" applyFill="1" applyBorder="1" applyAlignment="1">
      <alignment vertical="center"/>
    </xf>
    <xf numFmtId="43" fontId="5" fillId="0" borderId="42" xfId="1" applyFont="1" applyBorder="1" applyAlignment="1">
      <alignment vertical="center"/>
    </xf>
    <xf numFmtId="43" fontId="6" fillId="0" borderId="4" xfId="1" applyFont="1" applyBorder="1" applyAlignment="1">
      <alignment vertical="center"/>
    </xf>
    <xf numFmtId="164" fontId="4" fillId="0" borderId="4" xfId="1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64" fontId="0" fillId="0" borderId="39" xfId="1" applyNumberFormat="1" applyFont="1" applyBorder="1" applyAlignment="1">
      <alignment horizontal="center" vertical="center"/>
    </xf>
    <xf numFmtId="164" fontId="4" fillId="0" borderId="41" xfId="1" applyNumberFormat="1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65" fontId="3" fillId="0" borderId="46" xfId="0" applyNumberFormat="1" applyFont="1" applyBorder="1" applyAlignment="1">
      <alignment horizontal="center" vertical="center"/>
    </xf>
    <xf numFmtId="165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0" fillId="0" borderId="16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3" borderId="1" xfId="1" applyNumberFormat="1" applyFont="1" applyFill="1" applyBorder="1" applyAlignment="1">
      <alignment horizontal="center" vertical="center"/>
    </xf>
    <xf numFmtId="165" fontId="0" fillId="3" borderId="3" xfId="1" applyNumberFormat="1" applyFont="1" applyFill="1" applyBorder="1" applyAlignment="1">
      <alignment horizontal="center" vertical="center"/>
    </xf>
    <xf numFmtId="165" fontId="0" fillId="3" borderId="52" xfId="1" applyNumberFormat="1" applyFont="1" applyFill="1" applyBorder="1" applyAlignment="1">
      <alignment horizontal="center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0" fillId="3" borderId="61" xfId="1" applyNumberFormat="1" applyFont="1" applyFill="1" applyBorder="1" applyAlignment="1">
      <alignment horizontal="center" vertical="center"/>
    </xf>
    <xf numFmtId="165" fontId="4" fillId="0" borderId="32" xfId="1" applyNumberFormat="1" applyFont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164" fontId="4" fillId="0" borderId="50" xfId="1" applyNumberFormat="1" applyFont="1" applyBorder="1" applyAlignment="1">
      <alignment horizontal="center" vertical="center"/>
    </xf>
    <xf numFmtId="165" fontId="0" fillId="0" borderId="33" xfId="0" applyNumberFormat="1" applyBorder="1"/>
    <xf numFmtId="165" fontId="0" fillId="0" borderId="34" xfId="0" applyNumberFormat="1" applyBorder="1"/>
    <xf numFmtId="164" fontId="0" fillId="0" borderId="16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43" fontId="0" fillId="0" borderId="19" xfId="1" applyFont="1" applyBorder="1" applyAlignment="1">
      <alignment horizontal="center" vertical="center" wrapText="1"/>
    </xf>
    <xf numFmtId="43" fontId="0" fillId="0" borderId="20" xfId="1" applyFont="1" applyBorder="1" applyAlignment="1">
      <alignment horizontal="center" vertical="center" wrapText="1"/>
    </xf>
    <xf numFmtId="43" fontId="0" fillId="0" borderId="67" xfId="1" applyFont="1" applyBorder="1" applyAlignment="1">
      <alignment horizontal="center" vertical="center" wrapText="1"/>
    </xf>
    <xf numFmtId="43" fontId="0" fillId="0" borderId="49" xfId="1" applyFont="1" applyBorder="1" applyAlignment="1">
      <alignment horizontal="center" vertical="center" wrapText="1"/>
    </xf>
    <xf numFmtId="164" fontId="4" fillId="0" borderId="21" xfId="1" applyNumberFormat="1" applyFont="1" applyBorder="1" applyAlignment="1">
      <alignment horizontal="center" vertical="center"/>
    </xf>
    <xf numFmtId="164" fontId="4" fillId="0" borderId="22" xfId="1" applyNumberFormat="1" applyFont="1" applyBorder="1" applyAlignment="1">
      <alignment horizontal="center" vertical="center"/>
    </xf>
    <xf numFmtId="164" fontId="4" fillId="0" borderId="23" xfId="1" applyNumberFormat="1" applyFont="1" applyBorder="1" applyAlignment="1">
      <alignment horizontal="center" vertical="center"/>
    </xf>
    <xf numFmtId="43" fontId="0" fillId="0" borderId="18" xfId="1" applyFont="1" applyBorder="1" applyAlignment="1">
      <alignment horizontal="center" vertical="center" wrapText="1"/>
    </xf>
    <xf numFmtId="43" fontId="4" fillId="0" borderId="27" xfId="1" applyFont="1" applyFill="1" applyBorder="1" applyAlignment="1">
      <alignment horizontal="center" vertical="center"/>
    </xf>
    <xf numFmtId="43" fontId="4" fillId="0" borderId="32" xfId="1" applyFont="1" applyFill="1" applyBorder="1" applyAlignment="1">
      <alignment horizontal="center" vertical="center"/>
    </xf>
    <xf numFmtId="43" fontId="4" fillId="0" borderId="27" xfId="1" applyFont="1" applyBorder="1" applyAlignment="1">
      <alignment horizontal="center" vertical="center"/>
    </xf>
    <xf numFmtId="43" fontId="4" fillId="0" borderId="28" xfId="1" applyFont="1" applyBorder="1" applyAlignment="1">
      <alignment horizontal="center" vertical="center"/>
    </xf>
    <xf numFmtId="43" fontId="4" fillId="0" borderId="29" xfId="1" applyFont="1" applyBorder="1" applyAlignment="1">
      <alignment horizontal="center" vertical="center"/>
    </xf>
    <xf numFmtId="164" fontId="4" fillId="0" borderId="68" xfId="1" applyNumberFormat="1" applyFont="1" applyBorder="1" applyAlignment="1">
      <alignment horizontal="center" vertical="center"/>
    </xf>
    <xf numFmtId="43" fontId="0" fillId="0" borderId="18" xfId="1" applyFont="1" applyBorder="1" applyAlignment="1">
      <alignment horizontal="center" vertical="center"/>
    </xf>
    <xf numFmtId="43" fontId="0" fillId="0" borderId="19" xfId="1" applyFont="1" applyBorder="1" applyAlignment="1">
      <alignment horizontal="center" vertical="center"/>
    </xf>
    <xf numFmtId="43" fontId="0" fillId="0" borderId="20" xfId="1" applyFon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0" fillId="0" borderId="39" xfId="1" applyNumberFormat="1" applyFont="1" applyBorder="1" applyAlignment="1">
      <alignment horizontal="center" vertical="center"/>
    </xf>
    <xf numFmtId="164" fontId="0" fillId="0" borderId="40" xfId="1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3" fontId="4" fillId="0" borderId="0" xfId="0" applyNumberFormat="1" applyFont="1" applyBorder="1" applyAlignment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46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wrapText="1"/>
    </xf>
    <xf numFmtId="0" fontId="4" fillId="0" borderId="47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4" fillId="0" borderId="6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165" fontId="4" fillId="0" borderId="69" xfId="0" applyNumberFormat="1" applyFont="1" applyBorder="1" applyAlignment="1">
      <alignment horizontal="center" vertical="center"/>
    </xf>
    <xf numFmtId="165" fontId="0" fillId="0" borderId="68" xfId="0" applyNumberFormat="1" applyBorder="1" applyAlignment="1">
      <alignment horizontal="center" vertical="center"/>
    </xf>
    <xf numFmtId="165" fontId="0" fillId="0" borderId="47" xfId="0" applyNumberFormat="1" applyBorder="1" applyAlignment="1">
      <alignment horizontal="center" vertical="center"/>
    </xf>
    <xf numFmtId="165" fontId="4" fillId="0" borderId="5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21" xfId="1" applyNumberFormat="1" applyFont="1" applyBorder="1" applyAlignment="1">
      <alignment horizontal="center" vertical="center"/>
    </xf>
    <xf numFmtId="165" fontId="4" fillId="0" borderId="22" xfId="1" applyNumberFormat="1" applyFont="1" applyBorder="1" applyAlignment="1">
      <alignment horizontal="center" vertical="center"/>
    </xf>
    <xf numFmtId="165" fontId="4" fillId="0" borderId="23" xfId="1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65" fontId="3" fillId="0" borderId="27" xfId="0" applyNumberFormat="1" applyFont="1" applyBorder="1" applyAlignment="1">
      <alignment horizontal="center" vertical="center"/>
    </xf>
    <xf numFmtId="165" fontId="0" fillId="0" borderId="29" xfId="0" applyNumberForma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0" fillId="0" borderId="0" xfId="0" applyAlignment="1"/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wrapTex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" xfId="0" applyBorder="1" applyAlignment="1"/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5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52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40" xfId="0" applyNumberForma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165" fontId="0" fillId="0" borderId="52" xfId="0" applyNumberFormat="1" applyBorder="1" applyAlignment="1">
      <alignment horizontal="center" vertical="center"/>
    </xf>
    <xf numFmtId="165" fontId="0" fillId="0" borderId="40" xfId="0" applyNumberFormat="1" applyBorder="1" applyAlignment="1">
      <alignment horizontal="center" vertical="center"/>
    </xf>
    <xf numFmtId="165" fontId="0" fillId="0" borderId="70" xfId="0" quotePrefix="1" applyNumberFormat="1" applyBorder="1" applyAlignment="1">
      <alignment horizontal="center" vertical="center"/>
    </xf>
    <xf numFmtId="165" fontId="0" fillId="0" borderId="51" xfId="0" quotePrefix="1" applyNumberFormat="1" applyBorder="1" applyAlignment="1">
      <alignment horizontal="center" vertical="center"/>
    </xf>
    <xf numFmtId="165" fontId="0" fillId="0" borderId="1" xfId="0" quotePrefix="1" applyNumberFormat="1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5" fontId="4" fillId="0" borderId="44" xfId="0" applyNumberFormat="1" applyFont="1" applyBorder="1" applyAlignment="1">
      <alignment horizontal="center" vertical="center"/>
    </xf>
    <xf numFmtId="165" fontId="4" fillId="0" borderId="66" xfId="0" applyNumberFormat="1" applyFont="1" applyBorder="1" applyAlignment="1">
      <alignment horizontal="center" vertical="center"/>
    </xf>
    <xf numFmtId="0" fontId="0" fillId="0" borderId="66" xfId="0" applyBorder="1" applyAlignment="1"/>
    <xf numFmtId="0" fontId="0" fillId="0" borderId="53" xfId="0" applyBorder="1" applyAlignment="1"/>
    <xf numFmtId="165" fontId="4" fillId="0" borderId="46" xfId="0" applyNumberFormat="1" applyFont="1" applyBorder="1" applyAlignment="1">
      <alignment horizontal="center" vertical="center"/>
    </xf>
    <xf numFmtId="165" fontId="4" fillId="0" borderId="24" xfId="0" applyNumberFormat="1" applyFont="1" applyBorder="1" applyAlignment="1">
      <alignment horizontal="center" vertical="center"/>
    </xf>
    <xf numFmtId="0" fontId="0" fillId="0" borderId="24" xfId="0" applyBorder="1" applyAlignment="1"/>
    <xf numFmtId="0" fontId="0" fillId="0" borderId="47" xfId="0" applyBorder="1" applyAlignment="1"/>
    <xf numFmtId="0" fontId="1" fillId="0" borderId="1" xfId="0" applyFont="1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4" xfId="0" applyBorder="1" applyAlignment="1"/>
    <xf numFmtId="0" fontId="0" fillId="0" borderId="45" xfId="0" applyBorder="1" applyAlignment="1"/>
    <xf numFmtId="0" fontId="0" fillId="0" borderId="68" xfId="0" applyBorder="1" applyAlignment="1"/>
    <xf numFmtId="0" fontId="0" fillId="0" borderId="45" xfId="0" applyBorder="1" applyAlignment="1">
      <alignment vertical="center" wrapText="1"/>
    </xf>
    <xf numFmtId="0" fontId="0" fillId="0" borderId="68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/>
    <xf numFmtId="165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/>
    <xf numFmtId="9" fontId="0" fillId="0" borderId="5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11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0"/>
  <sheetViews>
    <sheetView topLeftCell="A157" zoomScale="80" zoomScaleNormal="80" workbookViewId="0">
      <selection activeCell="H190" sqref="H190"/>
    </sheetView>
  </sheetViews>
  <sheetFormatPr defaultRowHeight="14.4" x14ac:dyDescent="0.3"/>
  <cols>
    <col min="1" max="1" width="15.44140625" style="8" customWidth="1"/>
    <col min="2" max="2" width="17.77734375" style="17" customWidth="1"/>
    <col min="3" max="15" width="12.77734375" style="8" customWidth="1"/>
    <col min="16" max="16384" width="8.88671875" style="9"/>
  </cols>
  <sheetData>
    <row r="1" spans="1:20" ht="15" thickBot="1" x14ac:dyDescent="0.35">
      <c r="A1" s="236" t="s">
        <v>44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8"/>
    </row>
    <row r="2" spans="1:20" ht="29.4" thickBot="1" x14ac:dyDescent="0.35">
      <c r="A2" s="11" t="s">
        <v>107</v>
      </c>
      <c r="B2" s="50" t="s">
        <v>109</v>
      </c>
      <c r="C2" s="18" t="s">
        <v>23</v>
      </c>
      <c r="D2" s="18" t="s">
        <v>30</v>
      </c>
      <c r="E2" s="19" t="s">
        <v>18</v>
      </c>
      <c r="F2" s="19" t="s">
        <v>19</v>
      </c>
      <c r="G2" s="19" t="s">
        <v>20</v>
      </c>
      <c r="H2" s="19" t="s">
        <v>21</v>
      </c>
      <c r="I2" s="19" t="s">
        <v>22</v>
      </c>
      <c r="J2" s="19" t="s">
        <v>24</v>
      </c>
      <c r="K2" s="19" t="s">
        <v>25</v>
      </c>
      <c r="L2" s="19" t="s">
        <v>26</v>
      </c>
      <c r="M2" s="19" t="s">
        <v>27</v>
      </c>
      <c r="N2" s="19" t="s">
        <v>28</v>
      </c>
      <c r="O2" s="20" t="s">
        <v>29</v>
      </c>
    </row>
    <row r="3" spans="1:20" ht="15" thickBot="1" x14ac:dyDescent="0.35">
      <c r="A3" s="240" t="s">
        <v>45</v>
      </c>
      <c r="B3" s="190" t="s">
        <v>111</v>
      </c>
      <c r="C3" s="21">
        <v>50000</v>
      </c>
      <c r="D3" s="21">
        <v>50000</v>
      </c>
      <c r="E3" s="207">
        <v>50000</v>
      </c>
      <c r="F3" s="207">
        <v>50000</v>
      </c>
      <c r="G3" s="207">
        <v>50000</v>
      </c>
      <c r="H3" s="207">
        <v>50000</v>
      </c>
      <c r="I3" s="207">
        <v>50000</v>
      </c>
      <c r="J3" s="207">
        <v>50000</v>
      </c>
      <c r="K3" s="207">
        <v>50000</v>
      </c>
      <c r="L3" s="207">
        <v>50000</v>
      </c>
      <c r="M3" s="207">
        <v>50000</v>
      </c>
      <c r="N3" s="207">
        <v>50000</v>
      </c>
      <c r="O3" s="230">
        <f>SUM(C31:N31)</f>
        <v>7358000</v>
      </c>
    </row>
    <row r="4" spans="1:20" x14ac:dyDescent="0.3">
      <c r="A4" s="241"/>
      <c r="B4" s="13" t="s">
        <v>111</v>
      </c>
      <c r="C4" s="207">
        <v>0</v>
      </c>
      <c r="D4" s="207">
        <v>0</v>
      </c>
      <c r="E4" s="207">
        <v>0</v>
      </c>
      <c r="F4" s="207">
        <v>0</v>
      </c>
      <c r="G4" s="207">
        <v>0</v>
      </c>
      <c r="H4" s="207">
        <v>0</v>
      </c>
      <c r="I4" s="207">
        <v>0</v>
      </c>
      <c r="J4" s="207">
        <v>0</v>
      </c>
      <c r="K4" s="207">
        <v>0</v>
      </c>
      <c r="L4" s="10">
        <v>50000</v>
      </c>
      <c r="M4" s="206">
        <v>50000</v>
      </c>
      <c r="N4" s="206">
        <v>50000</v>
      </c>
      <c r="O4" s="231"/>
    </row>
    <row r="5" spans="1:20" x14ac:dyDescent="0.3">
      <c r="A5" s="241"/>
      <c r="B5" s="13" t="s">
        <v>112</v>
      </c>
      <c r="C5" s="243">
        <v>0</v>
      </c>
      <c r="D5" s="243">
        <v>0</v>
      </c>
      <c r="E5" s="243">
        <v>0</v>
      </c>
      <c r="F5" s="243">
        <v>0</v>
      </c>
      <c r="G5" s="243">
        <v>0</v>
      </c>
      <c r="H5" s="243">
        <v>0</v>
      </c>
      <c r="I5" s="243">
        <v>0</v>
      </c>
      <c r="J5" s="243">
        <v>50000</v>
      </c>
      <c r="K5" s="243">
        <v>50000</v>
      </c>
      <c r="L5" s="243">
        <v>50000</v>
      </c>
      <c r="M5" s="243">
        <v>50000</v>
      </c>
      <c r="N5" s="243">
        <v>50000</v>
      </c>
      <c r="O5" s="231"/>
      <c r="Q5" s="180"/>
      <c r="R5" s="181"/>
      <c r="S5" s="181"/>
      <c r="T5" s="181"/>
    </row>
    <row r="6" spans="1:20" x14ac:dyDescent="0.3">
      <c r="A6" s="241"/>
      <c r="B6" s="13" t="s">
        <v>112</v>
      </c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31"/>
      <c r="Q6" s="181"/>
      <c r="R6" s="181"/>
      <c r="S6" s="181"/>
      <c r="T6" s="181"/>
    </row>
    <row r="7" spans="1:20" x14ac:dyDescent="0.3">
      <c r="A7" s="241"/>
      <c r="B7" s="13" t="s">
        <v>113</v>
      </c>
      <c r="C7" s="243">
        <v>0</v>
      </c>
      <c r="D7" s="243">
        <v>0</v>
      </c>
      <c r="E7" s="243">
        <v>0</v>
      </c>
      <c r="F7" s="243">
        <v>0</v>
      </c>
      <c r="G7" s="243">
        <v>0</v>
      </c>
      <c r="H7" s="243">
        <v>0</v>
      </c>
      <c r="I7" s="243">
        <v>0</v>
      </c>
      <c r="J7" s="243">
        <v>50000</v>
      </c>
      <c r="K7" s="243">
        <v>50000</v>
      </c>
      <c r="L7" s="243">
        <v>50000</v>
      </c>
      <c r="M7" s="243">
        <v>50000</v>
      </c>
      <c r="N7" s="243">
        <v>50000</v>
      </c>
      <c r="O7" s="231"/>
      <c r="Q7" s="181"/>
      <c r="R7" s="181"/>
      <c r="S7" s="181"/>
      <c r="T7" s="181"/>
    </row>
    <row r="8" spans="1:20" x14ac:dyDescent="0.3">
      <c r="A8" s="241"/>
      <c r="B8" s="13" t="s">
        <v>113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31"/>
      <c r="Q8" s="181"/>
      <c r="R8" s="181"/>
      <c r="S8" s="181"/>
      <c r="T8" s="181"/>
    </row>
    <row r="9" spans="1:20" x14ac:dyDescent="0.3">
      <c r="A9" s="241"/>
      <c r="B9" s="13" t="s">
        <v>4</v>
      </c>
      <c r="C9" s="10">
        <v>25000</v>
      </c>
      <c r="D9" s="10">
        <v>25000</v>
      </c>
      <c r="E9" s="23">
        <v>25000</v>
      </c>
      <c r="F9" s="10">
        <v>25000</v>
      </c>
      <c r="G9" s="10">
        <v>25000</v>
      </c>
      <c r="H9" s="10">
        <v>25000</v>
      </c>
      <c r="I9" s="10">
        <v>25000</v>
      </c>
      <c r="J9" s="10">
        <v>25000</v>
      </c>
      <c r="K9" s="10">
        <v>25000</v>
      </c>
      <c r="L9" s="10">
        <v>25000</v>
      </c>
      <c r="M9" s="10">
        <v>25000</v>
      </c>
      <c r="N9" s="26">
        <v>25000</v>
      </c>
      <c r="O9" s="231"/>
    </row>
    <row r="10" spans="1:20" x14ac:dyDescent="0.3">
      <c r="A10" s="241"/>
      <c r="B10" s="13" t="s">
        <v>5</v>
      </c>
      <c r="C10" s="10">
        <v>40000</v>
      </c>
      <c r="D10" s="206">
        <v>40000</v>
      </c>
      <c r="E10" s="206">
        <v>40000</v>
      </c>
      <c r="F10" s="206">
        <v>40000</v>
      </c>
      <c r="G10" s="206">
        <v>40000</v>
      </c>
      <c r="H10" s="206">
        <v>40000</v>
      </c>
      <c r="I10" s="206">
        <v>40000</v>
      </c>
      <c r="J10" s="206">
        <v>40000</v>
      </c>
      <c r="K10" s="206">
        <v>40000</v>
      </c>
      <c r="L10" s="206">
        <v>40000</v>
      </c>
      <c r="M10" s="206">
        <v>40000</v>
      </c>
      <c r="N10" s="206">
        <v>40000</v>
      </c>
      <c r="O10" s="231"/>
    </row>
    <row r="11" spans="1:20" ht="14.4" customHeight="1" thickBot="1" x14ac:dyDescent="0.35">
      <c r="A11" s="242"/>
      <c r="B11" s="14" t="s">
        <v>7</v>
      </c>
      <c r="C11" s="24">
        <f t="shared" ref="C11:N11" si="0">SUM(C3:C10)</f>
        <v>115000</v>
      </c>
      <c r="D11" s="24">
        <f t="shared" si="0"/>
        <v>115000</v>
      </c>
      <c r="E11" s="24">
        <f t="shared" si="0"/>
        <v>115000</v>
      </c>
      <c r="F11" s="24">
        <f t="shared" si="0"/>
        <v>115000</v>
      </c>
      <c r="G11" s="24">
        <f t="shared" si="0"/>
        <v>115000</v>
      </c>
      <c r="H11" s="24">
        <f t="shared" si="0"/>
        <v>115000</v>
      </c>
      <c r="I11" s="24">
        <f t="shared" si="0"/>
        <v>115000</v>
      </c>
      <c r="J11" s="24">
        <f t="shared" si="0"/>
        <v>215000</v>
      </c>
      <c r="K11" s="24">
        <f t="shared" si="0"/>
        <v>215000</v>
      </c>
      <c r="L11" s="24">
        <f t="shared" si="0"/>
        <v>265000</v>
      </c>
      <c r="M11" s="24">
        <f t="shared" si="0"/>
        <v>265000</v>
      </c>
      <c r="N11" s="24">
        <f t="shared" si="0"/>
        <v>265000</v>
      </c>
      <c r="O11" s="231"/>
    </row>
    <row r="12" spans="1:20" ht="14.4" customHeight="1" thickBot="1" x14ac:dyDescent="0.35">
      <c r="A12" s="233" t="s">
        <v>89</v>
      </c>
      <c r="B12" s="15" t="s">
        <v>8</v>
      </c>
      <c r="C12" s="22">
        <v>30000</v>
      </c>
      <c r="D12" s="21">
        <v>40000</v>
      </c>
      <c r="E12" s="207">
        <v>40000</v>
      </c>
      <c r="F12" s="207">
        <v>40000</v>
      </c>
      <c r="G12" s="207">
        <v>40000</v>
      </c>
      <c r="H12" s="207">
        <v>40000</v>
      </c>
      <c r="I12" s="207">
        <v>40000</v>
      </c>
      <c r="J12" s="207">
        <v>40000</v>
      </c>
      <c r="K12" s="207">
        <v>40000</v>
      </c>
      <c r="L12" s="22">
        <v>70000</v>
      </c>
      <c r="M12" s="22">
        <v>90000</v>
      </c>
      <c r="N12" s="27">
        <v>85000</v>
      </c>
      <c r="O12" s="231"/>
    </row>
    <row r="13" spans="1:20" ht="15" thickBot="1" x14ac:dyDescent="0.35">
      <c r="A13" s="226"/>
      <c r="B13" s="16" t="s">
        <v>114</v>
      </c>
      <c r="C13" s="23">
        <v>40000</v>
      </c>
      <c r="D13" s="10">
        <v>50000</v>
      </c>
      <c r="E13" s="23">
        <v>50000</v>
      </c>
      <c r="F13" s="23">
        <v>50000</v>
      </c>
      <c r="G13" s="23">
        <v>50000</v>
      </c>
      <c r="H13" s="23">
        <v>50000</v>
      </c>
      <c r="I13" s="23">
        <v>50000</v>
      </c>
      <c r="J13" s="23">
        <v>50000</v>
      </c>
      <c r="K13" s="23">
        <v>50000</v>
      </c>
      <c r="L13" s="23">
        <v>70000</v>
      </c>
      <c r="M13" s="23">
        <v>90000</v>
      </c>
      <c r="N13" s="27">
        <v>85000</v>
      </c>
      <c r="O13" s="231"/>
    </row>
    <row r="14" spans="1:20" x14ac:dyDescent="0.3">
      <c r="A14" s="226"/>
      <c r="B14" s="16" t="s">
        <v>10</v>
      </c>
      <c r="C14" s="23">
        <v>30000</v>
      </c>
      <c r="D14" s="10">
        <v>45000</v>
      </c>
      <c r="E14" s="206">
        <v>45000</v>
      </c>
      <c r="F14" s="206">
        <v>45000</v>
      </c>
      <c r="G14" s="206">
        <v>45000</v>
      </c>
      <c r="H14" s="206">
        <v>45000</v>
      </c>
      <c r="I14" s="206">
        <v>45000</v>
      </c>
      <c r="J14" s="206">
        <v>45000</v>
      </c>
      <c r="K14" s="206">
        <v>45000</v>
      </c>
      <c r="L14" s="23">
        <v>70000</v>
      </c>
      <c r="M14" s="23">
        <v>80000</v>
      </c>
      <c r="N14" s="27">
        <v>85000</v>
      </c>
      <c r="O14" s="231"/>
    </row>
    <row r="15" spans="1:20" x14ac:dyDescent="0.3">
      <c r="A15" s="226"/>
      <c r="B15" s="16" t="s">
        <v>11</v>
      </c>
      <c r="C15" s="10"/>
      <c r="D15" s="10"/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23">
        <v>0</v>
      </c>
      <c r="L15" s="23">
        <v>0</v>
      </c>
      <c r="M15" s="23">
        <v>0</v>
      </c>
      <c r="N15" s="23">
        <v>0</v>
      </c>
      <c r="O15" s="231"/>
    </row>
    <row r="16" spans="1:20" x14ac:dyDescent="0.3">
      <c r="A16" s="226"/>
      <c r="B16" s="16" t="s">
        <v>144</v>
      </c>
      <c r="C16" s="10">
        <v>0</v>
      </c>
      <c r="D16" s="10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206">
        <v>0</v>
      </c>
      <c r="L16" s="206">
        <v>0</v>
      </c>
      <c r="M16" s="206">
        <v>0</v>
      </c>
      <c r="N16" s="206">
        <v>0</v>
      </c>
      <c r="O16" s="231"/>
    </row>
    <row r="17" spans="1:15" ht="15" thickBot="1" x14ac:dyDescent="0.35">
      <c r="A17" s="226"/>
      <c r="B17" s="191" t="s">
        <v>7</v>
      </c>
      <c r="C17" s="192">
        <f>SUM(C12:C16)</f>
        <v>100000</v>
      </c>
      <c r="D17" s="192">
        <f t="shared" ref="D17:N17" si="1">SUM(D12:D16)</f>
        <v>135000</v>
      </c>
      <c r="E17" s="192">
        <f t="shared" si="1"/>
        <v>135000</v>
      </c>
      <c r="F17" s="192">
        <f t="shared" si="1"/>
        <v>135000</v>
      </c>
      <c r="G17" s="192">
        <f t="shared" si="1"/>
        <v>135000</v>
      </c>
      <c r="H17" s="192">
        <f t="shared" si="1"/>
        <v>135000</v>
      </c>
      <c r="I17" s="192">
        <f t="shared" si="1"/>
        <v>135000</v>
      </c>
      <c r="J17" s="192">
        <f t="shared" si="1"/>
        <v>135000</v>
      </c>
      <c r="K17" s="192">
        <f t="shared" si="1"/>
        <v>135000</v>
      </c>
      <c r="L17" s="192">
        <f t="shared" si="1"/>
        <v>210000</v>
      </c>
      <c r="M17" s="192">
        <f t="shared" si="1"/>
        <v>260000</v>
      </c>
      <c r="N17" s="193">
        <f t="shared" si="1"/>
        <v>255000</v>
      </c>
      <c r="O17" s="231"/>
    </row>
    <row r="18" spans="1:15" x14ac:dyDescent="0.3">
      <c r="A18" s="233" t="s">
        <v>140</v>
      </c>
      <c r="B18" s="12" t="s">
        <v>141</v>
      </c>
      <c r="C18" s="224">
        <v>300000</v>
      </c>
      <c r="D18" s="224">
        <v>0</v>
      </c>
      <c r="E18" s="224">
        <v>300000</v>
      </c>
      <c r="F18" s="224">
        <v>0</v>
      </c>
      <c r="G18" s="224">
        <v>0</v>
      </c>
      <c r="H18" s="224">
        <v>300000</v>
      </c>
      <c r="I18" s="224">
        <v>0</v>
      </c>
      <c r="J18" s="224">
        <v>0</v>
      </c>
      <c r="K18" s="224">
        <v>0</v>
      </c>
      <c r="L18" s="224">
        <v>0</v>
      </c>
      <c r="M18" s="224">
        <v>0</v>
      </c>
      <c r="N18" s="245">
        <v>0</v>
      </c>
      <c r="O18" s="239"/>
    </row>
    <row r="19" spans="1:15" x14ac:dyDescent="0.3">
      <c r="A19" s="226"/>
      <c r="B19" s="13" t="s">
        <v>141</v>
      </c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46"/>
      <c r="O19" s="239"/>
    </row>
    <row r="20" spans="1:15" x14ac:dyDescent="0.3">
      <c r="A20" s="226"/>
      <c r="B20" s="13" t="s">
        <v>142</v>
      </c>
      <c r="C20" s="225">
        <v>250000</v>
      </c>
      <c r="D20" s="225">
        <v>0</v>
      </c>
      <c r="E20" s="225">
        <v>250000</v>
      </c>
      <c r="F20" s="225">
        <v>0</v>
      </c>
      <c r="G20" s="225">
        <v>0</v>
      </c>
      <c r="H20" s="225">
        <v>300000</v>
      </c>
      <c r="I20" s="225">
        <v>0</v>
      </c>
      <c r="J20" s="225">
        <v>0</v>
      </c>
      <c r="K20" s="225">
        <v>0</v>
      </c>
      <c r="L20" s="225">
        <v>0</v>
      </c>
      <c r="M20" s="225">
        <v>0</v>
      </c>
      <c r="N20" s="246">
        <v>0</v>
      </c>
      <c r="O20" s="239"/>
    </row>
    <row r="21" spans="1:15" x14ac:dyDescent="0.3">
      <c r="A21" s="226"/>
      <c r="B21" s="13" t="s">
        <v>142</v>
      </c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46"/>
      <c r="O21" s="239"/>
    </row>
    <row r="22" spans="1:15" x14ac:dyDescent="0.3">
      <c r="A22" s="226"/>
      <c r="B22" s="13" t="s">
        <v>110</v>
      </c>
      <c r="C22" s="10">
        <v>70000</v>
      </c>
      <c r="D22" s="206">
        <v>70000</v>
      </c>
      <c r="E22" s="206">
        <v>70000</v>
      </c>
      <c r="F22" s="206">
        <v>70000</v>
      </c>
      <c r="G22" s="206">
        <v>70000</v>
      </c>
      <c r="H22" s="206">
        <v>70000</v>
      </c>
      <c r="I22" s="206">
        <v>70000</v>
      </c>
      <c r="J22" s="206">
        <v>70000</v>
      </c>
      <c r="K22" s="206">
        <v>70000</v>
      </c>
      <c r="L22" s="206">
        <v>70000</v>
      </c>
      <c r="M22" s="206">
        <v>70000</v>
      </c>
      <c r="N22" s="206">
        <v>70000</v>
      </c>
      <c r="O22" s="239"/>
    </row>
    <row r="23" spans="1:15" ht="15" thickBot="1" x14ac:dyDescent="0.35">
      <c r="A23" s="227"/>
      <c r="B23" s="14" t="s">
        <v>7</v>
      </c>
      <c r="C23" s="25">
        <f>SUM(C18:C22)</f>
        <v>620000</v>
      </c>
      <c r="D23" s="25">
        <f t="shared" ref="D23:N23" si="2">SUM(D18:D22)</f>
        <v>70000</v>
      </c>
      <c r="E23" s="25">
        <f t="shared" si="2"/>
        <v>620000</v>
      </c>
      <c r="F23" s="25">
        <f t="shared" si="2"/>
        <v>70000</v>
      </c>
      <c r="G23" s="25">
        <f t="shared" si="2"/>
        <v>70000</v>
      </c>
      <c r="H23" s="25">
        <f t="shared" si="2"/>
        <v>670000</v>
      </c>
      <c r="I23" s="25">
        <f t="shared" si="2"/>
        <v>70000</v>
      </c>
      <c r="J23" s="25">
        <f t="shared" si="2"/>
        <v>70000</v>
      </c>
      <c r="K23" s="25">
        <f t="shared" si="2"/>
        <v>70000</v>
      </c>
      <c r="L23" s="25">
        <f t="shared" si="2"/>
        <v>70000</v>
      </c>
      <c r="M23" s="25">
        <f t="shared" si="2"/>
        <v>70000</v>
      </c>
      <c r="N23" s="195">
        <f t="shared" si="2"/>
        <v>70000</v>
      </c>
      <c r="O23" s="239"/>
    </row>
    <row r="24" spans="1:15" x14ac:dyDescent="0.3">
      <c r="A24" s="228" t="s">
        <v>143</v>
      </c>
      <c r="B24" s="15" t="s">
        <v>13</v>
      </c>
      <c r="C24" s="21">
        <v>400000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194">
        <v>0</v>
      </c>
      <c r="O24" s="239"/>
    </row>
    <row r="25" spans="1:15" ht="15" thickBot="1" x14ac:dyDescent="0.35">
      <c r="A25" s="229"/>
      <c r="B25" s="14" t="s">
        <v>7</v>
      </c>
      <c r="C25" s="25">
        <f>C24</f>
        <v>400000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195">
        <v>0</v>
      </c>
      <c r="O25" s="239"/>
    </row>
    <row r="26" spans="1:15" x14ac:dyDescent="0.3">
      <c r="A26" s="226" t="s">
        <v>108</v>
      </c>
      <c r="B26" s="189" t="s">
        <v>14</v>
      </c>
      <c r="C26" s="169">
        <v>25000</v>
      </c>
      <c r="D26" s="169">
        <v>25000</v>
      </c>
      <c r="E26" s="169">
        <v>25000</v>
      </c>
      <c r="F26" s="169">
        <v>25000</v>
      </c>
      <c r="G26" s="169">
        <v>25000</v>
      </c>
      <c r="H26" s="169">
        <v>25000</v>
      </c>
      <c r="I26" s="169">
        <v>25000</v>
      </c>
      <c r="J26" s="169">
        <v>25000</v>
      </c>
      <c r="K26" s="169">
        <v>25000</v>
      </c>
      <c r="L26" s="169">
        <v>25000</v>
      </c>
      <c r="M26" s="169">
        <v>25000</v>
      </c>
      <c r="N26" s="170">
        <v>25000</v>
      </c>
      <c r="O26" s="231"/>
    </row>
    <row r="27" spans="1:15" x14ac:dyDescent="0.3">
      <c r="A27" s="226"/>
      <c r="B27" s="16" t="s">
        <v>15</v>
      </c>
      <c r="C27" s="10">
        <v>12500</v>
      </c>
      <c r="D27" s="10">
        <v>12500</v>
      </c>
      <c r="E27" s="10">
        <v>12500</v>
      </c>
      <c r="F27" s="10">
        <v>12500</v>
      </c>
      <c r="G27" s="10">
        <v>12500</v>
      </c>
      <c r="H27" s="10">
        <v>12500</v>
      </c>
      <c r="I27" s="10">
        <v>12500</v>
      </c>
      <c r="J27" s="10">
        <v>12500</v>
      </c>
      <c r="K27" s="10">
        <v>12500</v>
      </c>
      <c r="L27" s="10">
        <v>12500</v>
      </c>
      <c r="M27" s="10">
        <v>12500</v>
      </c>
      <c r="N27" s="26">
        <v>12500</v>
      </c>
      <c r="O27" s="231"/>
    </row>
    <row r="28" spans="1:15" x14ac:dyDescent="0.3">
      <c r="A28" s="226"/>
      <c r="B28" s="16" t="s">
        <v>145</v>
      </c>
      <c r="C28" s="10">
        <v>30000</v>
      </c>
      <c r="D28" s="10" t="s">
        <v>146</v>
      </c>
      <c r="E28" s="10" t="s">
        <v>146</v>
      </c>
      <c r="F28" s="10" t="s">
        <v>146</v>
      </c>
      <c r="G28" s="10" t="s">
        <v>146</v>
      </c>
      <c r="H28" s="10" t="s">
        <v>146</v>
      </c>
      <c r="I28" s="10" t="s">
        <v>146</v>
      </c>
      <c r="J28" s="10" t="s">
        <v>146</v>
      </c>
      <c r="K28" s="10" t="s">
        <v>146</v>
      </c>
      <c r="L28" s="10" t="s">
        <v>146</v>
      </c>
      <c r="M28" s="10" t="s">
        <v>146</v>
      </c>
      <c r="N28" s="10" t="s">
        <v>146</v>
      </c>
      <c r="O28" s="231"/>
    </row>
    <row r="29" spans="1:15" x14ac:dyDescent="0.3">
      <c r="A29" s="226"/>
      <c r="B29" s="16" t="s">
        <v>16</v>
      </c>
      <c r="C29" s="10">
        <v>250</v>
      </c>
      <c r="D29" s="10">
        <v>250</v>
      </c>
      <c r="E29" s="10">
        <v>250</v>
      </c>
      <c r="F29" s="10">
        <v>250</v>
      </c>
      <c r="G29" s="10">
        <v>250</v>
      </c>
      <c r="H29" s="10">
        <v>250</v>
      </c>
      <c r="I29" s="10">
        <v>250</v>
      </c>
      <c r="J29" s="10">
        <v>250</v>
      </c>
      <c r="K29" s="10">
        <v>250</v>
      </c>
      <c r="L29" s="10">
        <v>250</v>
      </c>
      <c r="M29" s="10">
        <v>250</v>
      </c>
      <c r="N29" s="26">
        <v>250</v>
      </c>
      <c r="O29" s="231"/>
    </row>
    <row r="30" spans="1:15" ht="15" thickBot="1" x14ac:dyDescent="0.35">
      <c r="A30" s="227"/>
      <c r="B30" s="14" t="s">
        <v>7</v>
      </c>
      <c r="C30" s="25">
        <f>SUM(C26:C29)</f>
        <v>67750</v>
      </c>
      <c r="D30" s="25">
        <f t="shared" ref="D30:N30" si="3">SUM(D26:D29)</f>
        <v>37750</v>
      </c>
      <c r="E30" s="25">
        <f t="shared" si="3"/>
        <v>37750</v>
      </c>
      <c r="F30" s="25">
        <f t="shared" si="3"/>
        <v>37750</v>
      </c>
      <c r="G30" s="25">
        <f t="shared" si="3"/>
        <v>37750</v>
      </c>
      <c r="H30" s="25">
        <f t="shared" si="3"/>
        <v>37750</v>
      </c>
      <c r="I30" s="25">
        <f t="shared" si="3"/>
        <v>37750</v>
      </c>
      <c r="J30" s="25">
        <f t="shared" si="3"/>
        <v>37750</v>
      </c>
      <c r="K30" s="25">
        <f t="shared" si="3"/>
        <v>37750</v>
      </c>
      <c r="L30" s="25">
        <f t="shared" si="3"/>
        <v>37750</v>
      </c>
      <c r="M30" s="25">
        <f t="shared" si="3"/>
        <v>37750</v>
      </c>
      <c r="N30" s="25">
        <f t="shared" si="3"/>
        <v>37750</v>
      </c>
      <c r="O30" s="231"/>
    </row>
    <row r="31" spans="1:15" ht="15" thickBot="1" x14ac:dyDescent="0.35">
      <c r="A31" s="234" t="s">
        <v>106</v>
      </c>
      <c r="B31" s="235"/>
      <c r="C31" s="30">
        <f>SUM(C11+C17+C23+C25+C30)</f>
        <v>1302750</v>
      </c>
      <c r="D31" s="30">
        <f>SUM(D11+D17+D23+D25+D30)</f>
        <v>357750</v>
      </c>
      <c r="E31" s="30">
        <f t="shared" ref="E31:N31" si="4">SUM(E11+E17+E23+E25+E30)</f>
        <v>907750</v>
      </c>
      <c r="F31" s="30">
        <f>SUM(F11+F17+F23+F25+F30)</f>
        <v>357750</v>
      </c>
      <c r="G31" s="30">
        <f t="shared" si="4"/>
        <v>357750</v>
      </c>
      <c r="H31" s="30">
        <f t="shared" si="4"/>
        <v>957750</v>
      </c>
      <c r="I31" s="30">
        <f t="shared" si="4"/>
        <v>357750</v>
      </c>
      <c r="J31" s="30">
        <f t="shared" si="4"/>
        <v>457750</v>
      </c>
      <c r="K31" s="30">
        <f t="shared" si="4"/>
        <v>457750</v>
      </c>
      <c r="L31" s="30">
        <f t="shared" si="4"/>
        <v>582750</v>
      </c>
      <c r="M31" s="30">
        <f t="shared" si="4"/>
        <v>632750</v>
      </c>
      <c r="N31" s="30">
        <f t="shared" si="4"/>
        <v>627750</v>
      </c>
      <c r="O31" s="232"/>
    </row>
    <row r="32" spans="1:15" ht="15" thickBot="1" x14ac:dyDescent="0.35"/>
    <row r="33" spans="1:15" ht="15" thickBot="1" x14ac:dyDescent="0.35">
      <c r="A33" s="236" t="s">
        <v>57</v>
      </c>
      <c r="B33" s="237"/>
      <c r="C33" s="237"/>
      <c r="D33" s="237"/>
      <c r="E33" s="237"/>
      <c r="F33" s="237"/>
      <c r="G33" s="237"/>
      <c r="H33" s="237"/>
      <c r="I33" s="237"/>
      <c r="J33" s="237"/>
      <c r="K33" s="237"/>
      <c r="L33" s="237"/>
      <c r="M33" s="237"/>
      <c r="N33" s="237"/>
      <c r="O33" s="238"/>
    </row>
    <row r="34" spans="1:15" ht="29.4" thickBot="1" x14ac:dyDescent="0.35">
      <c r="A34" s="31" t="s">
        <v>107</v>
      </c>
      <c r="B34" s="51" t="s">
        <v>109</v>
      </c>
      <c r="C34" s="32" t="s">
        <v>23</v>
      </c>
      <c r="D34" s="32" t="s">
        <v>17</v>
      </c>
      <c r="E34" s="32" t="s">
        <v>18</v>
      </c>
      <c r="F34" s="32" t="s">
        <v>53</v>
      </c>
      <c r="G34" s="32" t="s">
        <v>20</v>
      </c>
      <c r="H34" s="32" t="s">
        <v>21</v>
      </c>
      <c r="I34" s="32" t="s">
        <v>22</v>
      </c>
      <c r="J34" s="32" t="s">
        <v>24</v>
      </c>
      <c r="K34" s="32" t="s">
        <v>25</v>
      </c>
      <c r="L34" s="32" t="s">
        <v>26</v>
      </c>
      <c r="M34" s="32" t="s">
        <v>27</v>
      </c>
      <c r="N34" s="32" t="s">
        <v>28</v>
      </c>
      <c r="O34" s="33" t="s">
        <v>29</v>
      </c>
    </row>
    <row r="35" spans="1:15" x14ac:dyDescent="0.3">
      <c r="A35" s="240" t="s">
        <v>45</v>
      </c>
      <c r="B35" s="12" t="s">
        <v>0</v>
      </c>
      <c r="C35" s="21">
        <v>80000</v>
      </c>
      <c r="D35" s="207">
        <v>80000</v>
      </c>
      <c r="E35" s="207">
        <v>80000</v>
      </c>
      <c r="F35" s="207">
        <v>80000</v>
      </c>
      <c r="G35" s="207">
        <v>80000</v>
      </c>
      <c r="H35" s="207">
        <v>80000</v>
      </c>
      <c r="I35" s="207">
        <v>80000</v>
      </c>
      <c r="J35" s="21">
        <v>100000</v>
      </c>
      <c r="K35" s="207">
        <v>100000</v>
      </c>
      <c r="L35" s="207">
        <v>100000</v>
      </c>
      <c r="M35" s="207">
        <v>100000</v>
      </c>
      <c r="N35" s="207">
        <v>100000</v>
      </c>
      <c r="O35" s="230">
        <f>SUM(C61:N61)</f>
        <v>16313000</v>
      </c>
    </row>
    <row r="36" spans="1:15" x14ac:dyDescent="0.3">
      <c r="A36" s="241"/>
      <c r="B36" s="13" t="s">
        <v>0</v>
      </c>
      <c r="C36" s="10">
        <v>60000</v>
      </c>
      <c r="D36" s="10">
        <v>60000</v>
      </c>
      <c r="E36" s="10">
        <v>60000</v>
      </c>
      <c r="F36" s="10">
        <v>60000</v>
      </c>
      <c r="G36" s="10">
        <v>60000</v>
      </c>
      <c r="H36" s="10">
        <v>60000</v>
      </c>
      <c r="I36" s="10">
        <v>80000</v>
      </c>
      <c r="J36" s="206">
        <v>80000</v>
      </c>
      <c r="K36" s="206">
        <v>80000</v>
      </c>
      <c r="L36" s="206">
        <v>80000</v>
      </c>
      <c r="M36" s="206">
        <v>80000</v>
      </c>
      <c r="N36" s="206">
        <v>80000</v>
      </c>
      <c r="O36" s="231"/>
    </row>
    <row r="37" spans="1:15" x14ac:dyDescent="0.3">
      <c r="A37" s="241"/>
      <c r="B37" s="13" t="s">
        <v>1</v>
      </c>
      <c r="C37" s="10">
        <v>80000</v>
      </c>
      <c r="D37" s="206">
        <v>80000</v>
      </c>
      <c r="E37" s="206">
        <v>80000</v>
      </c>
      <c r="F37" s="206">
        <v>80000</v>
      </c>
      <c r="G37" s="206">
        <v>80000</v>
      </c>
      <c r="H37" s="206">
        <v>80000</v>
      </c>
      <c r="I37" s="206">
        <v>80000</v>
      </c>
      <c r="J37" s="10">
        <v>100000</v>
      </c>
      <c r="K37" s="206">
        <v>100000</v>
      </c>
      <c r="L37" s="206">
        <v>100000</v>
      </c>
      <c r="M37" s="206">
        <v>100000</v>
      </c>
      <c r="N37" s="206">
        <v>100000</v>
      </c>
      <c r="O37" s="231"/>
    </row>
    <row r="38" spans="1:15" x14ac:dyDescent="0.3">
      <c r="A38" s="241"/>
      <c r="B38" s="13" t="s">
        <v>1</v>
      </c>
      <c r="C38" s="10">
        <v>50000</v>
      </c>
      <c r="D38" s="10">
        <v>50000</v>
      </c>
      <c r="E38" s="10">
        <v>50000</v>
      </c>
      <c r="F38" s="10">
        <v>50000</v>
      </c>
      <c r="G38" s="10">
        <v>50000</v>
      </c>
      <c r="H38" s="10">
        <v>50000</v>
      </c>
      <c r="I38" s="10">
        <v>800000</v>
      </c>
      <c r="J38" s="10">
        <v>50000</v>
      </c>
      <c r="K38" s="10">
        <v>50000</v>
      </c>
      <c r="L38" s="10">
        <v>50000</v>
      </c>
      <c r="M38" s="10">
        <v>50000</v>
      </c>
      <c r="N38" s="26">
        <v>50000</v>
      </c>
      <c r="O38" s="231"/>
    </row>
    <row r="39" spans="1:15" x14ac:dyDescent="0.3">
      <c r="A39" s="241"/>
      <c r="B39" s="13" t="s">
        <v>2</v>
      </c>
      <c r="C39" s="10">
        <v>70000</v>
      </c>
      <c r="D39" s="206">
        <v>70000</v>
      </c>
      <c r="E39" s="206">
        <v>70000</v>
      </c>
      <c r="F39" s="206">
        <v>70000</v>
      </c>
      <c r="G39" s="206">
        <v>70000</v>
      </c>
      <c r="H39" s="206">
        <v>70000</v>
      </c>
      <c r="I39" s="206">
        <v>70000</v>
      </c>
      <c r="J39" s="10">
        <v>90000</v>
      </c>
      <c r="K39" s="206">
        <v>90000</v>
      </c>
      <c r="L39" s="206">
        <v>90000</v>
      </c>
      <c r="M39" s="206">
        <v>90000</v>
      </c>
      <c r="N39" s="206">
        <v>90000</v>
      </c>
      <c r="O39" s="231"/>
    </row>
    <row r="40" spans="1:15" x14ac:dyDescent="0.3">
      <c r="A40" s="241"/>
      <c r="B40" s="13" t="s">
        <v>3</v>
      </c>
      <c r="C40" s="10">
        <v>80000</v>
      </c>
      <c r="D40" s="206">
        <v>80000</v>
      </c>
      <c r="E40" s="206">
        <v>80000</v>
      </c>
      <c r="F40" s="206">
        <v>80000</v>
      </c>
      <c r="G40" s="206">
        <v>80000</v>
      </c>
      <c r="H40" s="206">
        <v>80000</v>
      </c>
      <c r="I40" s="206">
        <v>80000</v>
      </c>
      <c r="J40" s="10">
        <v>110000</v>
      </c>
      <c r="K40" s="206">
        <v>110000</v>
      </c>
      <c r="L40" s="206">
        <v>110000</v>
      </c>
      <c r="M40" s="206">
        <v>110000</v>
      </c>
      <c r="N40" s="206">
        <v>110000</v>
      </c>
      <c r="O40" s="231"/>
    </row>
    <row r="41" spans="1:15" x14ac:dyDescent="0.3">
      <c r="A41" s="241"/>
      <c r="B41" s="13" t="s">
        <v>149</v>
      </c>
      <c r="C41" s="10">
        <v>50000</v>
      </c>
      <c r="D41" s="10">
        <v>50000</v>
      </c>
      <c r="E41" s="10">
        <v>50000</v>
      </c>
      <c r="F41" s="10">
        <v>50000</v>
      </c>
      <c r="G41" s="10">
        <v>50000</v>
      </c>
      <c r="H41" s="10">
        <v>50000</v>
      </c>
      <c r="I41" s="10">
        <v>50000</v>
      </c>
      <c r="J41" s="10">
        <v>50000</v>
      </c>
      <c r="K41" s="10">
        <v>50000</v>
      </c>
      <c r="L41" s="10">
        <v>50000</v>
      </c>
      <c r="M41" s="10">
        <v>50000</v>
      </c>
      <c r="N41" s="26">
        <v>50000</v>
      </c>
      <c r="O41" s="231"/>
    </row>
    <row r="42" spans="1:15" x14ac:dyDescent="0.3">
      <c r="A42" s="241"/>
      <c r="B42" s="13" t="s">
        <v>5</v>
      </c>
      <c r="C42" s="10">
        <v>70000</v>
      </c>
      <c r="D42" s="206">
        <v>70000</v>
      </c>
      <c r="E42" s="206">
        <v>70000</v>
      </c>
      <c r="F42" s="206">
        <v>70000</v>
      </c>
      <c r="G42" s="206">
        <v>70000</v>
      </c>
      <c r="H42" s="206">
        <v>70000</v>
      </c>
      <c r="I42" s="206">
        <v>70000</v>
      </c>
      <c r="J42" s="10">
        <v>90000</v>
      </c>
      <c r="K42" s="206">
        <v>90000</v>
      </c>
      <c r="L42" s="206">
        <v>90000</v>
      </c>
      <c r="M42" s="206">
        <v>90000</v>
      </c>
      <c r="N42" s="206">
        <v>90000</v>
      </c>
      <c r="O42" s="231"/>
    </row>
    <row r="43" spans="1:15" x14ac:dyDescent="0.3">
      <c r="A43" s="241"/>
      <c r="B43" s="13" t="s">
        <v>150</v>
      </c>
      <c r="C43" s="10">
        <v>100000</v>
      </c>
      <c r="D43" s="10">
        <v>100000</v>
      </c>
      <c r="E43" s="10">
        <v>100000</v>
      </c>
      <c r="F43" s="10">
        <v>100000</v>
      </c>
      <c r="G43" s="10">
        <v>100000</v>
      </c>
      <c r="H43" s="10">
        <v>100000</v>
      </c>
      <c r="I43" s="10">
        <v>100000</v>
      </c>
      <c r="J43" s="10">
        <v>100000</v>
      </c>
      <c r="K43" s="10">
        <v>100000</v>
      </c>
      <c r="L43" s="10">
        <v>100000</v>
      </c>
      <c r="M43" s="10">
        <v>100000</v>
      </c>
      <c r="N43" s="10">
        <v>100000</v>
      </c>
      <c r="O43" s="231"/>
    </row>
    <row r="44" spans="1:15" x14ac:dyDescent="0.3">
      <c r="A44" s="241"/>
      <c r="B44" s="13" t="s">
        <v>6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120000</v>
      </c>
      <c r="L44" s="10">
        <v>120000</v>
      </c>
      <c r="M44" s="10">
        <v>120000</v>
      </c>
      <c r="N44" s="26">
        <v>120000</v>
      </c>
      <c r="O44" s="231"/>
    </row>
    <row r="45" spans="1:15" x14ac:dyDescent="0.3">
      <c r="A45" s="241"/>
      <c r="B45" s="16" t="s">
        <v>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190000</v>
      </c>
      <c r="L45" s="10">
        <v>190000</v>
      </c>
      <c r="M45" s="10">
        <v>190000</v>
      </c>
      <c r="N45" s="26">
        <v>190000</v>
      </c>
      <c r="O45" s="231"/>
    </row>
    <row r="46" spans="1:15" x14ac:dyDescent="0.3">
      <c r="A46" s="241"/>
      <c r="B46" s="16" t="s">
        <v>47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30000</v>
      </c>
      <c r="L46" s="206">
        <v>30000</v>
      </c>
      <c r="M46" s="206">
        <v>30000</v>
      </c>
      <c r="N46" s="206">
        <v>30000</v>
      </c>
      <c r="O46" s="231"/>
    </row>
    <row r="47" spans="1:15" x14ac:dyDescent="0.3">
      <c r="A47" s="241"/>
      <c r="B47" s="16" t="s">
        <v>48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30000</v>
      </c>
      <c r="L47" s="206">
        <v>30000</v>
      </c>
      <c r="M47" s="206">
        <v>30000</v>
      </c>
      <c r="N47" s="206">
        <v>30000</v>
      </c>
      <c r="O47" s="231"/>
    </row>
    <row r="48" spans="1:15" x14ac:dyDescent="0.3">
      <c r="A48" s="241"/>
      <c r="B48" s="16" t="s">
        <v>51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150000</v>
      </c>
      <c r="L48" s="10">
        <v>150000</v>
      </c>
      <c r="M48" s="10">
        <v>150000</v>
      </c>
      <c r="N48" s="26">
        <v>150000</v>
      </c>
      <c r="O48" s="231"/>
    </row>
    <row r="49" spans="1:31" ht="15" thickBot="1" x14ac:dyDescent="0.35">
      <c r="A49" s="242"/>
      <c r="B49" s="14" t="s">
        <v>7</v>
      </c>
      <c r="C49" s="25">
        <f t="shared" ref="C49:N49" si="5">SUM(C35:C48)</f>
        <v>640000</v>
      </c>
      <c r="D49" s="25">
        <f t="shared" si="5"/>
        <v>640000</v>
      </c>
      <c r="E49" s="25">
        <f t="shared" si="5"/>
        <v>640000</v>
      </c>
      <c r="F49" s="25">
        <f t="shared" si="5"/>
        <v>640000</v>
      </c>
      <c r="G49" s="25">
        <f t="shared" si="5"/>
        <v>640000</v>
      </c>
      <c r="H49" s="25">
        <f t="shared" si="5"/>
        <v>640000</v>
      </c>
      <c r="I49" s="25">
        <f t="shared" si="5"/>
        <v>1410000</v>
      </c>
      <c r="J49" s="25">
        <f t="shared" si="5"/>
        <v>770000</v>
      </c>
      <c r="K49" s="25">
        <f t="shared" si="5"/>
        <v>1290000</v>
      </c>
      <c r="L49" s="25">
        <f t="shared" si="5"/>
        <v>1290000</v>
      </c>
      <c r="M49" s="25">
        <f t="shared" si="5"/>
        <v>1290000</v>
      </c>
      <c r="N49" s="29">
        <f t="shared" si="5"/>
        <v>1290000</v>
      </c>
      <c r="O49" s="231"/>
    </row>
    <row r="50" spans="1:31" ht="14.4" customHeight="1" x14ac:dyDescent="0.3">
      <c r="A50" s="233" t="s">
        <v>89</v>
      </c>
      <c r="B50" s="15" t="s">
        <v>8</v>
      </c>
      <c r="C50" s="22">
        <v>70000</v>
      </c>
      <c r="D50" s="22">
        <v>70000</v>
      </c>
      <c r="E50" s="22">
        <v>70000</v>
      </c>
      <c r="F50" s="22">
        <v>90000</v>
      </c>
      <c r="G50" s="22">
        <v>90000</v>
      </c>
      <c r="H50" s="22">
        <v>90000</v>
      </c>
      <c r="I50" s="22">
        <v>90000</v>
      </c>
      <c r="J50" s="22">
        <v>90000</v>
      </c>
      <c r="K50" s="22">
        <v>90000</v>
      </c>
      <c r="L50" s="22">
        <v>90000</v>
      </c>
      <c r="M50" s="22">
        <v>90000</v>
      </c>
      <c r="N50" s="27">
        <v>90000</v>
      </c>
      <c r="O50" s="231"/>
    </row>
    <row r="51" spans="1:31" x14ac:dyDescent="0.3">
      <c r="A51" s="226"/>
      <c r="B51" s="16" t="s">
        <v>9</v>
      </c>
      <c r="C51" s="23">
        <v>70000</v>
      </c>
      <c r="D51" s="23">
        <v>70000</v>
      </c>
      <c r="E51" s="23">
        <v>70000</v>
      </c>
      <c r="F51" s="23">
        <v>90000</v>
      </c>
      <c r="G51" s="23">
        <v>90000</v>
      </c>
      <c r="H51" s="23">
        <v>90000</v>
      </c>
      <c r="I51" s="23">
        <v>90000</v>
      </c>
      <c r="J51" s="23">
        <v>90000</v>
      </c>
      <c r="K51" s="23">
        <v>90000</v>
      </c>
      <c r="L51" s="23">
        <v>90000</v>
      </c>
      <c r="M51" s="23">
        <v>90000</v>
      </c>
      <c r="N51" s="28">
        <v>90000</v>
      </c>
      <c r="O51" s="231"/>
    </row>
    <row r="52" spans="1:31" x14ac:dyDescent="0.3">
      <c r="A52" s="226"/>
      <c r="B52" s="16" t="s">
        <v>10</v>
      </c>
      <c r="C52" s="23">
        <v>70000</v>
      </c>
      <c r="D52" s="23">
        <v>70000</v>
      </c>
      <c r="E52" s="23">
        <v>70000</v>
      </c>
      <c r="F52" s="23">
        <v>90000</v>
      </c>
      <c r="G52" s="23">
        <v>90000</v>
      </c>
      <c r="H52" s="23">
        <v>90000</v>
      </c>
      <c r="I52" s="23">
        <v>90000</v>
      </c>
      <c r="J52" s="23">
        <v>90000</v>
      </c>
      <c r="K52" s="23">
        <v>90000</v>
      </c>
      <c r="L52" s="23">
        <v>90000</v>
      </c>
      <c r="M52" s="23">
        <v>90000</v>
      </c>
      <c r="N52" s="28">
        <v>90000</v>
      </c>
      <c r="O52" s="231"/>
    </row>
    <row r="53" spans="1:31" x14ac:dyDescent="0.3">
      <c r="A53" s="226"/>
      <c r="B53" s="16" t="s">
        <v>11</v>
      </c>
      <c r="C53" s="10">
        <v>0</v>
      </c>
      <c r="D53" s="206">
        <v>0</v>
      </c>
      <c r="E53" s="206">
        <v>0</v>
      </c>
      <c r="F53" s="206">
        <v>0</v>
      </c>
      <c r="G53" s="206">
        <v>0</v>
      </c>
      <c r="H53" s="206">
        <v>30000</v>
      </c>
      <c r="I53" s="206">
        <v>30000</v>
      </c>
      <c r="J53" s="206">
        <v>30000</v>
      </c>
      <c r="K53" s="206">
        <v>30000</v>
      </c>
      <c r="L53" s="206">
        <v>30000</v>
      </c>
      <c r="M53" s="206">
        <v>30000</v>
      </c>
      <c r="N53" s="206">
        <v>30000</v>
      </c>
      <c r="O53" s="231"/>
    </row>
    <row r="54" spans="1:31" x14ac:dyDescent="0.3">
      <c r="A54" s="226"/>
      <c r="B54" s="16" t="s">
        <v>12</v>
      </c>
      <c r="C54" s="10">
        <v>0</v>
      </c>
      <c r="D54" s="206">
        <v>0</v>
      </c>
      <c r="E54" s="206">
        <v>0</v>
      </c>
      <c r="F54" s="206">
        <v>0</v>
      </c>
      <c r="G54" s="206">
        <v>0</v>
      </c>
      <c r="H54" s="206">
        <v>30000</v>
      </c>
      <c r="I54" s="206">
        <v>30000</v>
      </c>
      <c r="J54" s="206">
        <v>30000</v>
      </c>
      <c r="K54" s="206">
        <v>30000</v>
      </c>
      <c r="L54" s="206">
        <v>30000</v>
      </c>
      <c r="M54" s="206">
        <v>30000</v>
      </c>
      <c r="N54" s="206">
        <v>30000</v>
      </c>
      <c r="O54" s="231"/>
    </row>
    <row r="55" spans="1:31" ht="15" thickBot="1" x14ac:dyDescent="0.35">
      <c r="A55" s="227"/>
      <c r="B55" s="14" t="s">
        <v>7</v>
      </c>
      <c r="C55" s="25">
        <f>SUM(C50:C54)</f>
        <v>210000</v>
      </c>
      <c r="D55" s="25">
        <f t="shared" ref="D55:N55" si="6">SUM(D50:D54)</f>
        <v>210000</v>
      </c>
      <c r="E55" s="25">
        <f t="shared" si="6"/>
        <v>210000</v>
      </c>
      <c r="F55" s="25">
        <f t="shared" si="6"/>
        <v>270000</v>
      </c>
      <c r="G55" s="25">
        <f t="shared" si="6"/>
        <v>270000</v>
      </c>
      <c r="H55" s="25">
        <f t="shared" si="6"/>
        <v>330000</v>
      </c>
      <c r="I55" s="25">
        <f t="shared" si="6"/>
        <v>330000</v>
      </c>
      <c r="J55" s="25">
        <f t="shared" si="6"/>
        <v>330000</v>
      </c>
      <c r="K55" s="25">
        <f t="shared" si="6"/>
        <v>330000</v>
      </c>
      <c r="L55" s="25">
        <f t="shared" si="6"/>
        <v>330000</v>
      </c>
      <c r="M55" s="25">
        <f t="shared" si="6"/>
        <v>330000</v>
      </c>
      <c r="N55" s="29">
        <f t="shared" si="6"/>
        <v>330000</v>
      </c>
      <c r="O55" s="231"/>
    </row>
    <row r="56" spans="1:31" x14ac:dyDescent="0.3">
      <c r="A56" s="226"/>
      <c r="B56" s="16" t="s">
        <v>14</v>
      </c>
      <c r="C56" s="10">
        <v>25000</v>
      </c>
      <c r="D56" s="10">
        <v>25000</v>
      </c>
      <c r="E56" s="10">
        <v>25000</v>
      </c>
      <c r="F56" s="10">
        <v>25000</v>
      </c>
      <c r="G56" s="10">
        <v>25000</v>
      </c>
      <c r="H56" s="10">
        <v>25000</v>
      </c>
      <c r="I56" s="10">
        <v>25000</v>
      </c>
      <c r="J56" s="10">
        <v>25000</v>
      </c>
      <c r="K56" s="10">
        <v>25000</v>
      </c>
      <c r="L56" s="10">
        <v>25000</v>
      </c>
      <c r="M56" s="10">
        <v>25000</v>
      </c>
      <c r="N56" s="26">
        <v>25000</v>
      </c>
      <c r="O56" s="231"/>
    </row>
    <row r="57" spans="1:31" x14ac:dyDescent="0.3">
      <c r="A57" s="226"/>
      <c r="B57" s="16" t="s">
        <v>15</v>
      </c>
      <c r="C57" s="10">
        <v>12500</v>
      </c>
      <c r="D57" s="10">
        <v>12500</v>
      </c>
      <c r="E57" s="10">
        <v>12500</v>
      </c>
      <c r="F57" s="10">
        <v>12500</v>
      </c>
      <c r="G57" s="10">
        <v>12500</v>
      </c>
      <c r="H57" s="10">
        <v>12500</v>
      </c>
      <c r="I57" s="10">
        <v>12500</v>
      </c>
      <c r="J57" s="10">
        <v>12500</v>
      </c>
      <c r="K57" s="10">
        <v>12500</v>
      </c>
      <c r="L57" s="10">
        <v>12500</v>
      </c>
      <c r="M57" s="10">
        <v>12500</v>
      </c>
      <c r="N57" s="26">
        <v>12500</v>
      </c>
      <c r="O57" s="231"/>
    </row>
    <row r="58" spans="1:31" x14ac:dyDescent="0.3">
      <c r="A58" s="226"/>
      <c r="B58" s="16" t="s">
        <v>16</v>
      </c>
      <c r="C58" s="10">
        <v>250</v>
      </c>
      <c r="D58" s="10">
        <v>250</v>
      </c>
      <c r="E58" s="10">
        <v>250</v>
      </c>
      <c r="F58" s="10">
        <v>250</v>
      </c>
      <c r="G58" s="10">
        <v>250</v>
      </c>
      <c r="H58" s="10">
        <v>250</v>
      </c>
      <c r="I58" s="10">
        <v>250</v>
      </c>
      <c r="J58" s="10">
        <v>250</v>
      </c>
      <c r="K58" s="10">
        <v>250</v>
      </c>
      <c r="L58" s="10">
        <v>250</v>
      </c>
      <c r="M58" s="10">
        <v>250</v>
      </c>
      <c r="N58" s="26">
        <v>250</v>
      </c>
      <c r="O58" s="231"/>
    </row>
    <row r="59" spans="1:31" x14ac:dyDescent="0.3">
      <c r="A59" s="226"/>
      <c r="B59" s="16" t="s">
        <v>52</v>
      </c>
      <c r="C59" s="23">
        <v>100000</v>
      </c>
      <c r="D59" s="23">
        <v>100000</v>
      </c>
      <c r="E59" s="23">
        <v>100000</v>
      </c>
      <c r="F59" s="23">
        <v>100000</v>
      </c>
      <c r="G59" s="23">
        <v>100000</v>
      </c>
      <c r="H59" s="23">
        <v>100000</v>
      </c>
      <c r="I59" s="23">
        <v>100000</v>
      </c>
      <c r="J59" s="23">
        <v>100000</v>
      </c>
      <c r="K59" s="23">
        <v>100000</v>
      </c>
      <c r="L59" s="23">
        <v>100000</v>
      </c>
      <c r="M59" s="23">
        <v>100000</v>
      </c>
      <c r="N59" s="28">
        <v>100000</v>
      </c>
      <c r="O59" s="231"/>
    </row>
    <row r="60" spans="1:31" ht="15" thickBot="1" x14ac:dyDescent="0.35">
      <c r="A60" s="227"/>
      <c r="B60" s="14" t="s">
        <v>7</v>
      </c>
      <c r="C60" s="25">
        <f t="shared" ref="C60:N60" si="7">SUM(C56:C59)</f>
        <v>137750</v>
      </c>
      <c r="D60" s="25">
        <f t="shared" si="7"/>
        <v>137750</v>
      </c>
      <c r="E60" s="25">
        <f t="shared" si="7"/>
        <v>137750</v>
      </c>
      <c r="F60" s="25">
        <f t="shared" si="7"/>
        <v>137750</v>
      </c>
      <c r="G60" s="25">
        <f t="shared" si="7"/>
        <v>137750</v>
      </c>
      <c r="H60" s="25">
        <f t="shared" si="7"/>
        <v>137750</v>
      </c>
      <c r="I60" s="25">
        <f t="shared" si="7"/>
        <v>137750</v>
      </c>
      <c r="J60" s="25">
        <f t="shared" si="7"/>
        <v>137750</v>
      </c>
      <c r="K60" s="25">
        <f t="shared" si="7"/>
        <v>137750</v>
      </c>
      <c r="L60" s="25">
        <f t="shared" si="7"/>
        <v>137750</v>
      </c>
      <c r="M60" s="25">
        <f t="shared" si="7"/>
        <v>137750</v>
      </c>
      <c r="N60" s="29">
        <f t="shared" si="7"/>
        <v>137750</v>
      </c>
      <c r="O60" s="231"/>
    </row>
    <row r="61" spans="1:31" ht="15" thickBot="1" x14ac:dyDescent="0.35">
      <c r="A61" s="234" t="s">
        <v>106</v>
      </c>
      <c r="B61" s="235"/>
      <c r="C61" s="30">
        <f t="shared" ref="C61:N61" si="8">SUM(C49+C55+C60)</f>
        <v>987750</v>
      </c>
      <c r="D61" s="30">
        <f t="shared" si="8"/>
        <v>987750</v>
      </c>
      <c r="E61" s="30">
        <f t="shared" si="8"/>
        <v>987750</v>
      </c>
      <c r="F61" s="30">
        <f t="shared" si="8"/>
        <v>1047750</v>
      </c>
      <c r="G61" s="30">
        <f t="shared" si="8"/>
        <v>1047750</v>
      </c>
      <c r="H61" s="30">
        <f t="shared" si="8"/>
        <v>1107750</v>
      </c>
      <c r="I61" s="30">
        <f t="shared" si="8"/>
        <v>1877750</v>
      </c>
      <c r="J61" s="30">
        <f t="shared" si="8"/>
        <v>1237750</v>
      </c>
      <c r="K61" s="30">
        <f t="shared" si="8"/>
        <v>1757750</v>
      </c>
      <c r="L61" s="30">
        <f t="shared" si="8"/>
        <v>1757750</v>
      </c>
      <c r="M61" s="30">
        <f t="shared" si="8"/>
        <v>1757750</v>
      </c>
      <c r="N61" s="34">
        <f t="shared" si="8"/>
        <v>1757750</v>
      </c>
      <c r="O61" s="232"/>
    </row>
    <row r="62" spans="1:31" ht="15" thickBot="1" x14ac:dyDescent="0.35"/>
    <row r="63" spans="1:31" ht="15" thickBot="1" x14ac:dyDescent="0.35">
      <c r="A63" s="249" t="s">
        <v>127</v>
      </c>
      <c r="B63" s="250"/>
      <c r="C63" s="250"/>
      <c r="D63" s="250"/>
      <c r="E63" s="250"/>
      <c r="F63" s="250"/>
      <c r="G63" s="250"/>
      <c r="H63" s="250"/>
      <c r="I63" s="250"/>
      <c r="J63" s="250"/>
      <c r="K63" s="250"/>
      <c r="L63" s="250"/>
      <c r="M63" s="250"/>
      <c r="N63" s="250"/>
      <c r="O63" s="251"/>
      <c r="P63" s="39"/>
      <c r="Q63" s="39"/>
      <c r="R63" s="39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</row>
    <row r="64" spans="1:31" ht="29.4" thickBot="1" x14ac:dyDescent="0.35">
      <c r="A64" s="65"/>
      <c r="B64" s="52" t="s">
        <v>23</v>
      </c>
      <c r="C64" s="44" t="s">
        <v>23</v>
      </c>
      <c r="D64" s="44" t="s">
        <v>30</v>
      </c>
      <c r="E64" s="45" t="s">
        <v>18</v>
      </c>
      <c r="F64" s="44" t="s">
        <v>19</v>
      </c>
      <c r="G64" s="44" t="s">
        <v>20</v>
      </c>
      <c r="H64" s="44" t="s">
        <v>21</v>
      </c>
      <c r="I64" s="44" t="s">
        <v>22</v>
      </c>
      <c r="J64" s="44" t="s">
        <v>24</v>
      </c>
      <c r="K64" s="45" t="s">
        <v>25</v>
      </c>
      <c r="L64" s="45" t="s">
        <v>26</v>
      </c>
      <c r="M64" s="45" t="s">
        <v>27</v>
      </c>
      <c r="N64" s="44" t="s">
        <v>28</v>
      </c>
      <c r="O64" s="33" t="s">
        <v>29</v>
      </c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252"/>
      <c r="AC64" s="253"/>
      <c r="AD64" s="46"/>
      <c r="AE64" s="46"/>
    </row>
    <row r="65" spans="1:31" x14ac:dyDescent="0.3">
      <c r="A65" s="256" t="s">
        <v>45</v>
      </c>
      <c r="B65" s="53" t="s">
        <v>0</v>
      </c>
      <c r="C65" s="56">
        <v>150000</v>
      </c>
      <c r="D65" s="56">
        <v>150000</v>
      </c>
      <c r="E65" s="56">
        <v>150000</v>
      </c>
      <c r="F65" s="56">
        <v>200000</v>
      </c>
      <c r="G65" s="56">
        <v>200000</v>
      </c>
      <c r="H65" s="56">
        <v>200000</v>
      </c>
      <c r="I65" s="56">
        <v>200000</v>
      </c>
      <c r="J65" s="56">
        <v>200000</v>
      </c>
      <c r="K65" s="56">
        <v>200000</v>
      </c>
      <c r="L65" s="56">
        <v>200000</v>
      </c>
      <c r="M65" s="56">
        <v>200000</v>
      </c>
      <c r="N65" s="57">
        <v>200000</v>
      </c>
      <c r="O65" s="230">
        <f>SUM(C96:M96)</f>
        <v>29036000</v>
      </c>
      <c r="P65" s="47"/>
      <c r="Q65" s="46"/>
      <c r="R65" s="253"/>
      <c r="S65" s="47"/>
      <c r="T65" s="46"/>
      <c r="U65" s="253"/>
      <c r="V65" s="47"/>
      <c r="W65" s="46"/>
      <c r="X65" s="253"/>
      <c r="Y65" s="47"/>
      <c r="Z65" s="46"/>
      <c r="AA65" s="253"/>
      <c r="AB65" s="252"/>
      <c r="AC65" s="253"/>
      <c r="AD65" s="46"/>
      <c r="AE65" s="46"/>
    </row>
    <row r="66" spans="1:31" x14ac:dyDescent="0.3">
      <c r="A66" s="257"/>
      <c r="B66" s="36" t="s">
        <v>0</v>
      </c>
      <c r="C66" s="37">
        <v>60000</v>
      </c>
      <c r="D66" s="37">
        <v>60000</v>
      </c>
      <c r="E66" s="37">
        <v>60000</v>
      </c>
      <c r="F66" s="37">
        <v>80000</v>
      </c>
      <c r="G66" s="37">
        <v>80000</v>
      </c>
      <c r="H66" s="37">
        <v>80000</v>
      </c>
      <c r="I66" s="37">
        <v>80000</v>
      </c>
      <c r="J66" s="37">
        <v>80000</v>
      </c>
      <c r="K66" s="37">
        <v>80000</v>
      </c>
      <c r="L66" s="37">
        <v>80000</v>
      </c>
      <c r="M66" s="37">
        <v>80000</v>
      </c>
      <c r="N66" s="58">
        <v>80000</v>
      </c>
      <c r="O66" s="231"/>
      <c r="P66" s="47"/>
      <c r="Q66" s="46"/>
      <c r="R66" s="253"/>
      <c r="S66" s="47"/>
      <c r="T66" s="46"/>
      <c r="U66" s="253"/>
      <c r="V66" s="47"/>
      <c r="W66" s="46"/>
      <c r="X66" s="253"/>
      <c r="Y66" s="47"/>
      <c r="Z66" s="46"/>
      <c r="AA66" s="253"/>
      <c r="AB66" s="253"/>
      <c r="AC66" s="253"/>
      <c r="AD66" s="46"/>
      <c r="AE66" s="46"/>
    </row>
    <row r="67" spans="1:31" x14ac:dyDescent="0.3">
      <c r="A67" s="257"/>
      <c r="B67" s="36" t="s">
        <v>1</v>
      </c>
      <c r="C67" s="37">
        <v>150000</v>
      </c>
      <c r="D67" s="213">
        <v>150000</v>
      </c>
      <c r="E67" s="213">
        <v>150000</v>
      </c>
      <c r="F67" s="37">
        <v>190000</v>
      </c>
      <c r="G67" s="37">
        <v>190000</v>
      </c>
      <c r="H67" s="37">
        <v>190000</v>
      </c>
      <c r="I67" s="37">
        <v>190000</v>
      </c>
      <c r="J67" s="37">
        <v>190000</v>
      </c>
      <c r="K67" s="37">
        <v>190000</v>
      </c>
      <c r="L67" s="37">
        <v>190000</v>
      </c>
      <c r="M67" s="37">
        <v>190000</v>
      </c>
      <c r="N67" s="58">
        <v>190000</v>
      </c>
      <c r="O67" s="231"/>
      <c r="P67" s="47"/>
      <c r="Q67" s="46"/>
      <c r="R67" s="253"/>
      <c r="S67" s="47"/>
      <c r="T67" s="46"/>
      <c r="U67" s="253"/>
      <c r="V67" s="47"/>
      <c r="W67" s="46"/>
      <c r="X67" s="253"/>
      <c r="Y67" s="47"/>
      <c r="Z67" s="46"/>
      <c r="AA67" s="253"/>
      <c r="AB67" s="253"/>
      <c r="AC67" s="253"/>
      <c r="AD67" s="46"/>
      <c r="AE67" s="46"/>
    </row>
    <row r="68" spans="1:31" x14ac:dyDescent="0.3">
      <c r="A68" s="257"/>
      <c r="B68" s="36" t="s">
        <v>1</v>
      </c>
      <c r="C68" s="37">
        <v>50000</v>
      </c>
      <c r="D68" s="37">
        <v>50000</v>
      </c>
      <c r="E68" s="37">
        <v>50000</v>
      </c>
      <c r="F68" s="37">
        <v>80000</v>
      </c>
      <c r="G68" s="37">
        <v>80000</v>
      </c>
      <c r="H68" s="37">
        <v>80000</v>
      </c>
      <c r="I68" s="37">
        <v>80000</v>
      </c>
      <c r="J68" s="37">
        <v>80000</v>
      </c>
      <c r="K68" s="37">
        <v>80000</v>
      </c>
      <c r="L68" s="37">
        <v>80000</v>
      </c>
      <c r="M68" s="37">
        <v>80000</v>
      </c>
      <c r="N68" s="58">
        <v>80000</v>
      </c>
      <c r="O68" s="231"/>
      <c r="P68" s="47"/>
      <c r="Q68" s="46"/>
      <c r="R68" s="253"/>
      <c r="S68" s="47"/>
      <c r="T68" s="46"/>
      <c r="U68" s="253"/>
      <c r="V68" s="47"/>
      <c r="W68" s="46"/>
      <c r="X68" s="253"/>
      <c r="Y68" s="47"/>
      <c r="Z68" s="46"/>
      <c r="AA68" s="253"/>
      <c r="AB68" s="253"/>
      <c r="AC68" s="253"/>
      <c r="AD68" s="46"/>
      <c r="AE68" s="46"/>
    </row>
    <row r="69" spans="1:31" x14ac:dyDescent="0.3">
      <c r="A69" s="257"/>
      <c r="B69" s="36" t="s">
        <v>2</v>
      </c>
      <c r="C69" s="37">
        <v>150000</v>
      </c>
      <c r="D69" s="213">
        <v>150000</v>
      </c>
      <c r="E69" s="213">
        <v>150000</v>
      </c>
      <c r="F69" s="37">
        <v>190000</v>
      </c>
      <c r="G69" s="37">
        <v>190000</v>
      </c>
      <c r="H69" s="37">
        <v>190000</v>
      </c>
      <c r="I69" s="37">
        <v>190000</v>
      </c>
      <c r="J69" s="37">
        <v>190000</v>
      </c>
      <c r="K69" s="37">
        <v>190000</v>
      </c>
      <c r="L69" s="37">
        <v>190000</v>
      </c>
      <c r="M69" s="37">
        <v>190000</v>
      </c>
      <c r="N69" s="58">
        <v>190000</v>
      </c>
      <c r="O69" s="231"/>
      <c r="P69" s="47"/>
      <c r="Q69" s="46"/>
      <c r="R69" s="253"/>
      <c r="S69" s="47"/>
      <c r="T69" s="46"/>
      <c r="U69" s="253"/>
      <c r="V69" s="47"/>
      <c r="W69" s="46"/>
      <c r="X69" s="253"/>
      <c r="Y69" s="47"/>
      <c r="Z69" s="46"/>
      <c r="AA69" s="253"/>
      <c r="AB69" s="253"/>
      <c r="AC69" s="253"/>
      <c r="AD69" s="46"/>
      <c r="AE69" s="46"/>
    </row>
    <row r="70" spans="1:31" x14ac:dyDescent="0.3">
      <c r="A70" s="257"/>
      <c r="B70" s="36" t="s">
        <v>2</v>
      </c>
      <c r="C70" s="37">
        <v>50000</v>
      </c>
      <c r="D70" s="37">
        <v>50000</v>
      </c>
      <c r="E70" s="37">
        <v>50000</v>
      </c>
      <c r="F70" s="37">
        <v>70000</v>
      </c>
      <c r="G70" s="37">
        <v>70000</v>
      </c>
      <c r="H70" s="37">
        <v>70000</v>
      </c>
      <c r="I70" s="37">
        <v>70000</v>
      </c>
      <c r="J70" s="37">
        <v>70000</v>
      </c>
      <c r="K70" s="37">
        <v>70000</v>
      </c>
      <c r="L70" s="37">
        <v>70000</v>
      </c>
      <c r="M70" s="37">
        <v>70000</v>
      </c>
      <c r="N70" s="58">
        <v>70000</v>
      </c>
      <c r="O70" s="231"/>
      <c r="P70" s="47"/>
      <c r="Q70" s="46"/>
      <c r="R70" s="253"/>
      <c r="S70" s="47"/>
      <c r="T70" s="46"/>
      <c r="U70" s="253"/>
      <c r="V70" s="47"/>
      <c r="W70" s="46"/>
      <c r="X70" s="253"/>
      <c r="Y70" s="47"/>
      <c r="Z70" s="46"/>
      <c r="AA70" s="253"/>
      <c r="AB70" s="253"/>
      <c r="AC70" s="253"/>
      <c r="AD70" s="46"/>
      <c r="AE70" s="46"/>
    </row>
    <row r="71" spans="1:31" x14ac:dyDescent="0.3">
      <c r="A71" s="257"/>
      <c r="B71" s="36" t="s">
        <v>3</v>
      </c>
      <c r="C71" s="37">
        <v>170000</v>
      </c>
      <c r="D71" s="213">
        <v>170000</v>
      </c>
      <c r="E71" s="213">
        <v>170000</v>
      </c>
      <c r="F71" s="37">
        <v>200000</v>
      </c>
      <c r="G71" s="37">
        <v>200000</v>
      </c>
      <c r="H71" s="37">
        <v>200000</v>
      </c>
      <c r="I71" s="37">
        <v>200000</v>
      </c>
      <c r="J71" s="37">
        <v>200000</v>
      </c>
      <c r="K71" s="37">
        <v>200000</v>
      </c>
      <c r="L71" s="37">
        <v>200000</v>
      </c>
      <c r="M71" s="37">
        <v>200000</v>
      </c>
      <c r="N71" s="58">
        <v>200000</v>
      </c>
      <c r="O71" s="231"/>
      <c r="P71" s="47"/>
      <c r="Q71" s="46"/>
      <c r="R71" s="253"/>
      <c r="S71" s="47"/>
      <c r="T71" s="46"/>
      <c r="U71" s="253"/>
      <c r="V71" s="47"/>
      <c r="W71" s="46"/>
      <c r="X71" s="253"/>
      <c r="Y71" s="47"/>
      <c r="Z71" s="46"/>
      <c r="AA71" s="253"/>
      <c r="AB71" s="253"/>
      <c r="AC71" s="253"/>
      <c r="AD71" s="46"/>
      <c r="AE71" s="46"/>
    </row>
    <row r="72" spans="1:31" x14ac:dyDescent="0.3">
      <c r="A72" s="257"/>
      <c r="B72" s="36" t="s">
        <v>3</v>
      </c>
      <c r="C72" s="37">
        <v>60000</v>
      </c>
      <c r="D72" s="37">
        <v>60000</v>
      </c>
      <c r="E72" s="37">
        <v>60000</v>
      </c>
      <c r="F72" s="37">
        <v>60000</v>
      </c>
      <c r="G72" s="37">
        <v>60000</v>
      </c>
      <c r="H72" s="37">
        <v>60000</v>
      </c>
      <c r="I72" s="37">
        <v>60000</v>
      </c>
      <c r="J72" s="37">
        <v>60000</v>
      </c>
      <c r="K72" s="37">
        <v>60000</v>
      </c>
      <c r="L72" s="37">
        <v>60000</v>
      </c>
      <c r="M72" s="37">
        <v>60000</v>
      </c>
      <c r="N72" s="58">
        <v>60000</v>
      </c>
      <c r="O72" s="231"/>
      <c r="P72" s="47"/>
      <c r="Q72" s="46"/>
      <c r="R72" s="253"/>
      <c r="S72" s="47"/>
      <c r="T72" s="46"/>
      <c r="U72" s="253"/>
      <c r="V72" s="47"/>
      <c r="W72" s="46"/>
      <c r="X72" s="253"/>
      <c r="Y72" s="47"/>
      <c r="Z72" s="46"/>
      <c r="AA72" s="253"/>
      <c r="AB72" s="253"/>
      <c r="AC72" s="253"/>
      <c r="AD72" s="46"/>
      <c r="AE72" s="46"/>
    </row>
    <row r="73" spans="1:31" x14ac:dyDescent="0.3">
      <c r="A73" s="257"/>
      <c r="B73" s="36" t="s">
        <v>50</v>
      </c>
      <c r="C73" s="37">
        <v>50000</v>
      </c>
      <c r="D73" s="174">
        <v>50000</v>
      </c>
      <c r="E73" s="174">
        <v>50000</v>
      </c>
      <c r="F73" s="174">
        <v>50000</v>
      </c>
      <c r="G73" s="174">
        <v>50000</v>
      </c>
      <c r="H73" s="174">
        <v>50000</v>
      </c>
      <c r="I73" s="174">
        <v>50000</v>
      </c>
      <c r="J73" s="174">
        <v>50000</v>
      </c>
      <c r="K73" s="174">
        <v>50000</v>
      </c>
      <c r="L73" s="174">
        <v>50000</v>
      </c>
      <c r="M73" s="174">
        <v>50000</v>
      </c>
      <c r="N73" s="174">
        <v>50000</v>
      </c>
      <c r="O73" s="231"/>
      <c r="P73" s="47"/>
      <c r="Q73" s="46"/>
      <c r="R73" s="253"/>
      <c r="S73" s="47"/>
      <c r="T73" s="46"/>
      <c r="U73" s="253"/>
      <c r="V73" s="47"/>
      <c r="W73" s="46"/>
      <c r="X73" s="253"/>
      <c r="Y73" s="47"/>
      <c r="Z73" s="46"/>
      <c r="AA73" s="253"/>
      <c r="AB73" s="253"/>
      <c r="AC73" s="253"/>
      <c r="AD73" s="46"/>
      <c r="AE73" s="46"/>
    </row>
    <row r="74" spans="1:31" x14ac:dyDescent="0.3">
      <c r="A74" s="257"/>
      <c r="B74" s="36" t="s">
        <v>5</v>
      </c>
      <c r="C74" s="37">
        <v>100000</v>
      </c>
      <c r="D74" s="213">
        <v>100000</v>
      </c>
      <c r="E74" s="213">
        <v>100000</v>
      </c>
      <c r="F74" s="213">
        <v>100000</v>
      </c>
      <c r="G74" s="37">
        <v>150000</v>
      </c>
      <c r="H74" s="213">
        <v>150000</v>
      </c>
      <c r="I74" s="213">
        <v>150000</v>
      </c>
      <c r="J74" s="213">
        <v>150000</v>
      </c>
      <c r="K74" s="213">
        <v>150000</v>
      </c>
      <c r="L74" s="213">
        <v>150000</v>
      </c>
      <c r="M74" s="213">
        <v>150000</v>
      </c>
      <c r="N74" s="213">
        <v>150000</v>
      </c>
      <c r="O74" s="231"/>
      <c r="P74" s="47"/>
      <c r="Q74" s="46"/>
      <c r="R74" s="253"/>
      <c r="S74" s="47"/>
      <c r="T74" s="46"/>
      <c r="U74" s="253"/>
      <c r="V74" s="47"/>
      <c r="W74" s="46"/>
      <c r="X74" s="253"/>
      <c r="Y74" s="47"/>
      <c r="Z74" s="46"/>
      <c r="AA74" s="253"/>
      <c r="AB74" s="253"/>
      <c r="AC74" s="253"/>
      <c r="AD74" s="46"/>
      <c r="AE74" s="46"/>
    </row>
    <row r="75" spans="1:31" x14ac:dyDescent="0.3">
      <c r="A75" s="257"/>
      <c r="B75" s="36" t="s">
        <v>49</v>
      </c>
      <c r="C75" s="37">
        <v>150000</v>
      </c>
      <c r="D75" s="174">
        <v>150000</v>
      </c>
      <c r="E75" s="174">
        <v>150000</v>
      </c>
      <c r="F75" s="174">
        <v>150000</v>
      </c>
      <c r="G75" s="174">
        <v>150000</v>
      </c>
      <c r="H75" s="174">
        <v>150000</v>
      </c>
      <c r="I75" s="174">
        <v>150000</v>
      </c>
      <c r="J75" s="174">
        <v>150000</v>
      </c>
      <c r="K75" s="174">
        <v>150000</v>
      </c>
      <c r="L75" s="174">
        <v>150000</v>
      </c>
      <c r="M75" s="174">
        <v>150000</v>
      </c>
      <c r="N75" s="174">
        <v>150000</v>
      </c>
      <c r="O75" s="231"/>
      <c r="P75" s="47"/>
      <c r="Q75" s="46"/>
      <c r="R75" s="253"/>
      <c r="S75" s="47"/>
      <c r="T75" s="46"/>
      <c r="U75" s="253"/>
      <c r="V75" s="47"/>
      <c r="W75" s="46"/>
      <c r="X75" s="253"/>
      <c r="Y75" s="47"/>
      <c r="Z75" s="46"/>
      <c r="AA75" s="253"/>
      <c r="AB75" s="253"/>
      <c r="AC75" s="253"/>
      <c r="AD75" s="46"/>
      <c r="AE75" s="46"/>
    </row>
    <row r="76" spans="1:31" x14ac:dyDescent="0.3">
      <c r="A76" s="257"/>
      <c r="B76" s="36" t="s">
        <v>6</v>
      </c>
      <c r="C76" s="37">
        <v>120000</v>
      </c>
      <c r="D76" s="37">
        <v>120000</v>
      </c>
      <c r="E76" s="37">
        <v>120000</v>
      </c>
      <c r="F76" s="37">
        <v>120000</v>
      </c>
      <c r="G76" s="37">
        <v>120000</v>
      </c>
      <c r="H76" s="37">
        <v>120000</v>
      </c>
      <c r="I76" s="37">
        <v>120000</v>
      </c>
      <c r="J76" s="37">
        <v>120000</v>
      </c>
      <c r="K76" s="37">
        <v>120000</v>
      </c>
      <c r="L76" s="37">
        <v>120000</v>
      </c>
      <c r="M76" s="37">
        <v>120000</v>
      </c>
      <c r="N76" s="58">
        <v>120000</v>
      </c>
      <c r="O76" s="231"/>
      <c r="P76" s="47"/>
      <c r="Q76" s="46"/>
      <c r="R76" s="253"/>
      <c r="S76" s="47"/>
      <c r="T76" s="46"/>
      <c r="U76" s="253"/>
      <c r="V76" s="47"/>
      <c r="W76" s="46"/>
      <c r="X76" s="253"/>
      <c r="Y76" s="47"/>
      <c r="Z76" s="46"/>
      <c r="AA76" s="253"/>
      <c r="AB76" s="253"/>
      <c r="AC76" s="253"/>
      <c r="AD76" s="46"/>
      <c r="AE76" s="46"/>
    </row>
    <row r="77" spans="1:31" x14ac:dyDescent="0.3">
      <c r="A77" s="257"/>
      <c r="B77" s="54" t="s">
        <v>46</v>
      </c>
      <c r="C77" s="37">
        <v>190000</v>
      </c>
      <c r="D77" s="37">
        <v>190000</v>
      </c>
      <c r="E77" s="37">
        <v>190000</v>
      </c>
      <c r="F77" s="37">
        <v>190000</v>
      </c>
      <c r="G77" s="37">
        <v>190000</v>
      </c>
      <c r="H77" s="37">
        <v>190000</v>
      </c>
      <c r="I77" s="37">
        <v>190000</v>
      </c>
      <c r="J77" s="37">
        <v>190000</v>
      </c>
      <c r="K77" s="37">
        <v>190000</v>
      </c>
      <c r="L77" s="37">
        <v>190000</v>
      </c>
      <c r="M77" s="37">
        <v>190000</v>
      </c>
      <c r="N77" s="58">
        <v>190000</v>
      </c>
      <c r="O77" s="231"/>
      <c r="P77" s="48"/>
      <c r="Q77" s="46"/>
      <c r="R77" s="253"/>
      <c r="S77" s="48"/>
      <c r="T77" s="46"/>
      <c r="U77" s="253"/>
      <c r="V77" s="48"/>
      <c r="W77" s="46"/>
      <c r="X77" s="253"/>
      <c r="Y77" s="48"/>
      <c r="Z77" s="46"/>
      <c r="AA77" s="253"/>
      <c r="AB77" s="253"/>
      <c r="AC77" s="253"/>
      <c r="AD77" s="46"/>
      <c r="AE77" s="46"/>
    </row>
    <row r="78" spans="1:31" x14ac:dyDescent="0.3">
      <c r="A78" s="257"/>
      <c r="B78" s="54" t="s">
        <v>47</v>
      </c>
      <c r="C78" s="37">
        <v>50000</v>
      </c>
      <c r="D78" s="213">
        <v>50000</v>
      </c>
      <c r="E78" s="213">
        <v>50000</v>
      </c>
      <c r="F78" s="213">
        <v>50000</v>
      </c>
      <c r="G78" s="213">
        <v>50000</v>
      </c>
      <c r="H78" s="37">
        <v>120000</v>
      </c>
      <c r="I78" s="37">
        <v>120000</v>
      </c>
      <c r="J78" s="37">
        <v>120000</v>
      </c>
      <c r="K78" s="37">
        <v>120000</v>
      </c>
      <c r="L78" s="37">
        <v>120000</v>
      </c>
      <c r="M78" s="37">
        <v>120000</v>
      </c>
      <c r="N78" s="58">
        <v>120000</v>
      </c>
      <c r="O78" s="231"/>
      <c r="P78" s="48"/>
      <c r="Q78" s="46"/>
      <c r="R78" s="253"/>
      <c r="S78" s="48"/>
      <c r="T78" s="46"/>
      <c r="U78" s="253"/>
      <c r="V78" s="48"/>
      <c r="W78" s="46"/>
      <c r="X78" s="253"/>
      <c r="Y78" s="48"/>
      <c r="Z78" s="46"/>
      <c r="AA78" s="253"/>
      <c r="AB78" s="253"/>
      <c r="AC78" s="253"/>
      <c r="AD78" s="46"/>
      <c r="AE78" s="46"/>
    </row>
    <row r="79" spans="1:31" x14ac:dyDescent="0.3">
      <c r="A79" s="257"/>
      <c r="B79" s="54" t="s">
        <v>48</v>
      </c>
      <c r="C79" s="37">
        <v>40000</v>
      </c>
      <c r="D79" s="213">
        <v>40000</v>
      </c>
      <c r="E79" s="213">
        <v>40000</v>
      </c>
      <c r="F79" s="213">
        <v>40000</v>
      </c>
      <c r="G79" s="213">
        <v>40000</v>
      </c>
      <c r="H79" s="37">
        <v>100000</v>
      </c>
      <c r="I79" s="37">
        <v>100000</v>
      </c>
      <c r="J79" s="37">
        <v>100000</v>
      </c>
      <c r="K79" s="37">
        <v>100000</v>
      </c>
      <c r="L79" s="37">
        <v>100000</v>
      </c>
      <c r="M79" s="37">
        <v>100000</v>
      </c>
      <c r="N79" s="58">
        <v>100000</v>
      </c>
      <c r="O79" s="231"/>
      <c r="P79" s="48"/>
      <c r="Q79" s="46"/>
      <c r="R79" s="253"/>
      <c r="S79" s="48"/>
      <c r="T79" s="46"/>
      <c r="U79" s="253"/>
      <c r="V79" s="48"/>
      <c r="W79" s="46"/>
      <c r="X79" s="253"/>
      <c r="Y79" s="48"/>
      <c r="Z79" s="46"/>
      <c r="AA79" s="253"/>
      <c r="AB79" s="253"/>
      <c r="AC79" s="253"/>
      <c r="AD79" s="46"/>
      <c r="AE79" s="46"/>
    </row>
    <row r="80" spans="1:31" x14ac:dyDescent="0.3">
      <c r="A80" s="257"/>
      <c r="B80" s="54" t="s">
        <v>51</v>
      </c>
      <c r="C80" s="37">
        <v>150000</v>
      </c>
      <c r="D80" s="37">
        <v>150000</v>
      </c>
      <c r="E80" s="37">
        <v>150000</v>
      </c>
      <c r="F80" s="37">
        <v>150000</v>
      </c>
      <c r="G80" s="37">
        <v>150000</v>
      </c>
      <c r="H80" s="37">
        <v>150000</v>
      </c>
      <c r="I80" s="37">
        <v>150000</v>
      </c>
      <c r="J80" s="37">
        <v>150000</v>
      </c>
      <c r="K80" s="37">
        <v>150000</v>
      </c>
      <c r="L80" s="37">
        <v>150000</v>
      </c>
      <c r="M80" s="37">
        <v>150000</v>
      </c>
      <c r="N80" s="58">
        <v>150000</v>
      </c>
      <c r="O80" s="231"/>
      <c r="P80" s="48"/>
      <c r="Q80" s="46"/>
      <c r="R80" s="253"/>
      <c r="S80" s="48"/>
      <c r="T80" s="46"/>
      <c r="U80" s="253"/>
      <c r="V80" s="48"/>
      <c r="W80" s="46"/>
      <c r="X80" s="253"/>
      <c r="Y80" s="48"/>
      <c r="Z80" s="46"/>
      <c r="AA80" s="253"/>
      <c r="AB80" s="253"/>
      <c r="AC80" s="253"/>
      <c r="AD80" s="46"/>
      <c r="AE80" s="46"/>
    </row>
    <row r="81" spans="1:31" x14ac:dyDescent="0.3">
      <c r="A81" s="257"/>
      <c r="B81" s="54" t="s">
        <v>58</v>
      </c>
      <c r="C81" s="37">
        <v>130000</v>
      </c>
      <c r="D81" s="37">
        <v>130000</v>
      </c>
      <c r="E81" s="37">
        <v>130000</v>
      </c>
      <c r="F81" s="37">
        <v>130000</v>
      </c>
      <c r="G81" s="37">
        <v>130000</v>
      </c>
      <c r="H81" s="37">
        <v>130000</v>
      </c>
      <c r="I81" s="37">
        <v>130000</v>
      </c>
      <c r="J81" s="37">
        <v>130000</v>
      </c>
      <c r="K81" s="37">
        <v>130000</v>
      </c>
      <c r="L81" s="37">
        <v>130000</v>
      </c>
      <c r="M81" s="37">
        <v>130000</v>
      </c>
      <c r="N81" s="58">
        <v>130000</v>
      </c>
      <c r="O81" s="231"/>
      <c r="P81" s="48"/>
      <c r="Q81" s="46"/>
      <c r="R81" s="253"/>
      <c r="S81" s="48"/>
      <c r="T81" s="46"/>
      <c r="U81" s="253"/>
      <c r="V81" s="48"/>
      <c r="W81" s="46"/>
      <c r="X81" s="253"/>
      <c r="Y81" s="48"/>
      <c r="Z81" s="46"/>
      <c r="AA81" s="253"/>
      <c r="AB81" s="253"/>
      <c r="AC81" s="253"/>
      <c r="AD81" s="46"/>
      <c r="AE81" s="46"/>
    </row>
    <row r="82" spans="1:31" ht="15" thickBot="1" x14ac:dyDescent="0.35">
      <c r="A82" s="258"/>
      <c r="B82" s="42" t="s">
        <v>7</v>
      </c>
      <c r="C82" s="60">
        <f t="shared" ref="C82:N82" si="9">SUM(C65:C81)</f>
        <v>1820000</v>
      </c>
      <c r="D82" s="60">
        <f t="shared" si="9"/>
        <v>1820000</v>
      </c>
      <c r="E82" s="60">
        <f t="shared" si="9"/>
        <v>1820000</v>
      </c>
      <c r="F82" s="60">
        <f t="shared" si="9"/>
        <v>2050000</v>
      </c>
      <c r="G82" s="60">
        <f t="shared" si="9"/>
        <v>2100000</v>
      </c>
      <c r="H82" s="60">
        <f t="shared" si="9"/>
        <v>2230000</v>
      </c>
      <c r="I82" s="60">
        <f t="shared" si="9"/>
        <v>2230000</v>
      </c>
      <c r="J82" s="60">
        <f t="shared" si="9"/>
        <v>2230000</v>
      </c>
      <c r="K82" s="60">
        <f t="shared" si="9"/>
        <v>2230000</v>
      </c>
      <c r="L82" s="60">
        <f t="shared" si="9"/>
        <v>2230000</v>
      </c>
      <c r="M82" s="60">
        <f t="shared" si="9"/>
        <v>2230000</v>
      </c>
      <c r="N82" s="61">
        <f t="shared" si="9"/>
        <v>2230000</v>
      </c>
      <c r="O82" s="231"/>
      <c r="P82" s="49"/>
      <c r="Q82" s="46"/>
      <c r="R82" s="253"/>
      <c r="S82" s="49"/>
      <c r="T82" s="46"/>
      <c r="U82" s="253"/>
      <c r="V82" s="49"/>
      <c r="W82" s="46"/>
      <c r="X82" s="253"/>
      <c r="Y82" s="49"/>
      <c r="Z82" s="46"/>
      <c r="AA82" s="253"/>
      <c r="AB82" s="253"/>
      <c r="AC82" s="253"/>
      <c r="AD82" s="46"/>
      <c r="AE82" s="46"/>
    </row>
    <row r="83" spans="1:31" ht="14.4" customHeight="1" x14ac:dyDescent="0.3">
      <c r="A83" s="259" t="s">
        <v>89</v>
      </c>
      <c r="B83" s="55" t="s">
        <v>8</v>
      </c>
      <c r="C83" s="62">
        <v>70000</v>
      </c>
      <c r="D83" s="62">
        <v>70000</v>
      </c>
      <c r="E83" s="62">
        <v>70000</v>
      </c>
      <c r="F83" s="62">
        <v>70000</v>
      </c>
      <c r="G83" s="62">
        <v>70000</v>
      </c>
      <c r="H83" s="62">
        <v>70000</v>
      </c>
      <c r="I83" s="62">
        <v>80000</v>
      </c>
      <c r="J83" s="62">
        <v>80000</v>
      </c>
      <c r="K83" s="62">
        <v>80000</v>
      </c>
      <c r="L83" s="62">
        <v>80000</v>
      </c>
      <c r="M83" s="62">
        <v>80000</v>
      </c>
      <c r="N83" s="63">
        <v>80000</v>
      </c>
      <c r="O83" s="231"/>
      <c r="P83" s="48"/>
      <c r="Q83" s="46"/>
      <c r="R83" s="253"/>
      <c r="S83" s="48"/>
      <c r="T83" s="46"/>
      <c r="U83" s="253"/>
      <c r="V83" s="48"/>
      <c r="W83" s="46"/>
      <c r="X83" s="253"/>
      <c r="Y83" s="48"/>
      <c r="Z83" s="46"/>
      <c r="AA83" s="253"/>
      <c r="AB83" s="253"/>
      <c r="AC83" s="253"/>
      <c r="AD83" s="46"/>
      <c r="AE83" s="46"/>
    </row>
    <row r="84" spans="1:31" x14ac:dyDescent="0.3">
      <c r="A84" s="247"/>
      <c r="B84" s="54" t="s">
        <v>9</v>
      </c>
      <c r="C84" s="59">
        <v>70000</v>
      </c>
      <c r="D84" s="59">
        <v>70000</v>
      </c>
      <c r="E84" s="59">
        <v>70000</v>
      </c>
      <c r="F84" s="59">
        <v>70000</v>
      </c>
      <c r="G84" s="59">
        <v>70000</v>
      </c>
      <c r="H84" s="59">
        <v>70000</v>
      </c>
      <c r="I84" s="59">
        <v>90000</v>
      </c>
      <c r="J84" s="59">
        <v>90000</v>
      </c>
      <c r="K84" s="59">
        <v>90000</v>
      </c>
      <c r="L84" s="59">
        <v>90000</v>
      </c>
      <c r="M84" s="59">
        <v>90000</v>
      </c>
      <c r="N84" s="64">
        <v>90000</v>
      </c>
      <c r="O84" s="231"/>
      <c r="P84" s="48"/>
      <c r="Q84" s="46"/>
      <c r="R84" s="253"/>
      <c r="S84" s="48"/>
      <c r="T84" s="46"/>
      <c r="U84" s="253"/>
      <c r="V84" s="48"/>
      <c r="W84" s="46"/>
      <c r="X84" s="253"/>
      <c r="Y84" s="48"/>
      <c r="Z84" s="46"/>
      <c r="AA84" s="253"/>
      <c r="AB84" s="253"/>
      <c r="AC84" s="253"/>
      <c r="AD84" s="46"/>
      <c r="AE84" s="46"/>
    </row>
    <row r="85" spans="1:31" x14ac:dyDescent="0.3">
      <c r="A85" s="247"/>
      <c r="B85" s="54" t="s">
        <v>10</v>
      </c>
      <c r="C85" s="59">
        <v>70000</v>
      </c>
      <c r="D85" s="59">
        <v>70000</v>
      </c>
      <c r="E85" s="59">
        <v>70000</v>
      </c>
      <c r="F85" s="59">
        <v>70000</v>
      </c>
      <c r="G85" s="59">
        <v>70000</v>
      </c>
      <c r="H85" s="59">
        <v>70000</v>
      </c>
      <c r="I85" s="59">
        <v>70000</v>
      </c>
      <c r="J85" s="59">
        <v>70000</v>
      </c>
      <c r="K85" s="59">
        <v>70000</v>
      </c>
      <c r="L85" s="59">
        <v>70000</v>
      </c>
      <c r="M85" s="59">
        <v>70000</v>
      </c>
      <c r="N85" s="64">
        <v>70000</v>
      </c>
      <c r="O85" s="231"/>
      <c r="P85" s="48"/>
      <c r="Q85" s="46"/>
      <c r="R85" s="253"/>
      <c r="S85" s="48"/>
      <c r="T85" s="46"/>
      <c r="U85" s="253"/>
      <c r="V85" s="48"/>
      <c r="W85" s="46"/>
      <c r="X85" s="253"/>
      <c r="Y85" s="48"/>
      <c r="Z85" s="46"/>
      <c r="AA85" s="253"/>
      <c r="AB85" s="253"/>
      <c r="AC85" s="253"/>
      <c r="AD85" s="46"/>
      <c r="AE85" s="46"/>
    </row>
    <row r="86" spans="1:31" x14ac:dyDescent="0.3">
      <c r="A86" s="247"/>
      <c r="B86" s="54" t="s">
        <v>11</v>
      </c>
      <c r="C86" s="37">
        <v>50000</v>
      </c>
      <c r="D86" s="37">
        <v>50000</v>
      </c>
      <c r="E86" s="37">
        <v>50000</v>
      </c>
      <c r="F86" s="37">
        <v>50000</v>
      </c>
      <c r="G86" s="37">
        <v>50000</v>
      </c>
      <c r="H86" s="37">
        <v>50000</v>
      </c>
      <c r="I86" s="213">
        <v>50000</v>
      </c>
      <c r="J86" s="213">
        <v>50000</v>
      </c>
      <c r="K86" s="213">
        <v>50000</v>
      </c>
      <c r="L86" s="213">
        <v>50000</v>
      </c>
      <c r="M86" s="213">
        <v>50000</v>
      </c>
      <c r="N86" s="213">
        <v>50000</v>
      </c>
      <c r="O86" s="231"/>
      <c r="P86" s="48"/>
      <c r="Q86" s="46"/>
      <c r="R86" s="253"/>
      <c r="S86" s="48"/>
      <c r="T86" s="46"/>
      <c r="U86" s="253"/>
      <c r="V86" s="48"/>
      <c r="W86" s="46"/>
      <c r="X86" s="253"/>
      <c r="Y86" s="48"/>
      <c r="Z86" s="46"/>
      <c r="AA86" s="253"/>
      <c r="AB86" s="253"/>
      <c r="AC86" s="253"/>
      <c r="AD86" s="46"/>
      <c r="AE86" s="46"/>
    </row>
    <row r="87" spans="1:31" x14ac:dyDescent="0.3">
      <c r="A87" s="247"/>
      <c r="B87" s="54" t="s">
        <v>12</v>
      </c>
      <c r="C87" s="37">
        <v>40000</v>
      </c>
      <c r="D87" s="37">
        <v>40000</v>
      </c>
      <c r="E87" s="37">
        <v>40000</v>
      </c>
      <c r="F87" s="37">
        <v>40000</v>
      </c>
      <c r="G87" s="37">
        <v>40000</v>
      </c>
      <c r="H87" s="37">
        <v>40000</v>
      </c>
      <c r="I87" s="213">
        <v>40000</v>
      </c>
      <c r="J87" s="213">
        <v>40000</v>
      </c>
      <c r="K87" s="213">
        <v>40000</v>
      </c>
      <c r="L87" s="213">
        <v>40000</v>
      </c>
      <c r="M87" s="213">
        <v>40000</v>
      </c>
      <c r="N87" s="213">
        <v>40000</v>
      </c>
      <c r="O87" s="231"/>
      <c r="P87" s="48"/>
      <c r="Q87" s="46"/>
      <c r="R87" s="253"/>
      <c r="S87" s="48"/>
      <c r="T87" s="46"/>
      <c r="U87" s="253"/>
      <c r="V87" s="48"/>
      <c r="W87" s="46"/>
      <c r="X87" s="253"/>
      <c r="Y87" s="48"/>
      <c r="Z87" s="46"/>
      <c r="AA87" s="253"/>
      <c r="AB87" s="253"/>
      <c r="AC87" s="253"/>
      <c r="AD87" s="46"/>
      <c r="AE87" s="46"/>
    </row>
    <row r="88" spans="1:31" x14ac:dyDescent="0.3">
      <c r="A88" s="247"/>
      <c r="B88" s="54" t="s">
        <v>59</v>
      </c>
      <c r="C88" s="59">
        <v>30000</v>
      </c>
      <c r="D88" s="59">
        <v>30000</v>
      </c>
      <c r="E88" s="59">
        <v>30000</v>
      </c>
      <c r="F88" s="59">
        <v>30000</v>
      </c>
      <c r="G88" s="59">
        <v>30000</v>
      </c>
      <c r="H88" s="59">
        <v>30000</v>
      </c>
      <c r="I88" s="59">
        <v>30000</v>
      </c>
      <c r="J88" s="59">
        <v>45000</v>
      </c>
      <c r="K88" s="59">
        <v>45000</v>
      </c>
      <c r="L88" s="59">
        <v>45000</v>
      </c>
      <c r="M88" s="59">
        <v>45000</v>
      </c>
      <c r="N88" s="59">
        <v>45000</v>
      </c>
      <c r="O88" s="231"/>
      <c r="P88" s="48"/>
      <c r="Q88" s="46"/>
      <c r="R88" s="253"/>
      <c r="S88" s="48"/>
      <c r="T88" s="46"/>
      <c r="U88" s="253"/>
      <c r="V88" s="48"/>
      <c r="W88" s="46"/>
      <c r="X88" s="253"/>
      <c r="Y88" s="48"/>
      <c r="Z88" s="46"/>
      <c r="AA88" s="253"/>
      <c r="AB88" s="254"/>
      <c r="AC88" s="254"/>
      <c r="AD88" s="46"/>
      <c r="AE88" s="46"/>
    </row>
    <row r="89" spans="1:31" x14ac:dyDescent="0.3">
      <c r="A89" s="247"/>
      <c r="B89" s="54" t="s">
        <v>60</v>
      </c>
      <c r="C89" s="59">
        <v>50000</v>
      </c>
      <c r="D89" s="59">
        <v>50000</v>
      </c>
      <c r="E89" s="59">
        <v>50000</v>
      </c>
      <c r="F89" s="59">
        <v>50000</v>
      </c>
      <c r="G89" s="59">
        <v>50000</v>
      </c>
      <c r="H89" s="59">
        <v>50000</v>
      </c>
      <c r="I89" s="59">
        <v>60000</v>
      </c>
      <c r="J89" s="59">
        <v>60000</v>
      </c>
      <c r="K89" s="59">
        <v>60000</v>
      </c>
      <c r="L89" s="59">
        <v>60000</v>
      </c>
      <c r="M89" s="59">
        <v>60000</v>
      </c>
      <c r="N89" s="64">
        <v>60000</v>
      </c>
      <c r="O89" s="231"/>
      <c r="P89" s="48"/>
      <c r="Q89" s="46"/>
      <c r="R89" s="253"/>
      <c r="S89" s="48"/>
      <c r="T89" s="46"/>
      <c r="U89" s="253"/>
      <c r="V89" s="48"/>
      <c r="W89" s="46"/>
      <c r="X89" s="253"/>
      <c r="Y89" s="48"/>
      <c r="Z89" s="46"/>
      <c r="AA89" s="253"/>
      <c r="AB89" s="254"/>
      <c r="AC89" s="254"/>
      <c r="AD89" s="46"/>
      <c r="AE89" s="46"/>
    </row>
    <row r="90" spans="1:31" ht="15" thickBot="1" x14ac:dyDescent="0.35">
      <c r="A90" s="248"/>
      <c r="B90" s="42" t="s">
        <v>7</v>
      </c>
      <c r="C90" s="60">
        <f>SUM(C83:C89)</f>
        <v>380000</v>
      </c>
      <c r="D90" s="60">
        <f t="shared" ref="D90:N90" si="10">SUM(D83:D89)</f>
        <v>380000</v>
      </c>
      <c r="E90" s="60">
        <f t="shared" si="10"/>
        <v>380000</v>
      </c>
      <c r="F90" s="60">
        <f t="shared" si="10"/>
        <v>380000</v>
      </c>
      <c r="G90" s="60">
        <f t="shared" si="10"/>
        <v>380000</v>
      </c>
      <c r="H90" s="60">
        <f t="shared" si="10"/>
        <v>380000</v>
      </c>
      <c r="I90" s="60">
        <f t="shared" si="10"/>
        <v>420000</v>
      </c>
      <c r="J90" s="60">
        <f t="shared" si="10"/>
        <v>435000</v>
      </c>
      <c r="K90" s="60">
        <f t="shared" si="10"/>
        <v>435000</v>
      </c>
      <c r="L90" s="60">
        <f t="shared" si="10"/>
        <v>435000</v>
      </c>
      <c r="M90" s="60">
        <f t="shared" si="10"/>
        <v>435000</v>
      </c>
      <c r="N90" s="61">
        <f t="shared" si="10"/>
        <v>435000</v>
      </c>
      <c r="O90" s="231"/>
      <c r="P90" s="49"/>
      <c r="Q90" s="46"/>
      <c r="R90" s="253"/>
      <c r="S90" s="49"/>
      <c r="T90" s="46"/>
      <c r="U90" s="253"/>
      <c r="V90" s="49"/>
      <c r="W90" s="46"/>
      <c r="X90" s="253"/>
      <c r="Y90" s="49"/>
      <c r="Z90" s="46"/>
      <c r="AA90" s="253"/>
      <c r="AB90" s="254"/>
      <c r="AC90" s="254"/>
      <c r="AD90" s="46"/>
      <c r="AE90" s="46"/>
    </row>
    <row r="91" spans="1:31" x14ac:dyDescent="0.3">
      <c r="A91" s="247"/>
      <c r="B91" s="54" t="s">
        <v>14</v>
      </c>
      <c r="C91" s="37">
        <v>30000</v>
      </c>
      <c r="D91" s="37">
        <v>30000</v>
      </c>
      <c r="E91" s="37">
        <v>30000</v>
      </c>
      <c r="F91" s="37">
        <v>30000</v>
      </c>
      <c r="G91" s="37">
        <v>30000</v>
      </c>
      <c r="H91" s="37">
        <v>30000</v>
      </c>
      <c r="I91" s="37">
        <v>30000</v>
      </c>
      <c r="J91" s="37">
        <v>30000</v>
      </c>
      <c r="K91" s="37">
        <v>30000</v>
      </c>
      <c r="L91" s="37">
        <v>30000</v>
      </c>
      <c r="M91" s="37">
        <v>30000</v>
      </c>
      <c r="N91" s="58">
        <v>30000</v>
      </c>
      <c r="O91" s="231"/>
      <c r="P91" s="48"/>
      <c r="Q91" s="46"/>
      <c r="R91" s="253"/>
      <c r="S91" s="48"/>
      <c r="T91" s="46"/>
      <c r="U91" s="253"/>
      <c r="V91" s="48"/>
      <c r="W91" s="46"/>
      <c r="X91" s="253"/>
      <c r="Y91" s="48"/>
      <c r="Z91" s="46"/>
      <c r="AA91" s="253"/>
      <c r="AB91" s="254"/>
      <c r="AC91" s="254"/>
      <c r="AD91" s="46"/>
      <c r="AE91" s="46"/>
    </row>
    <row r="92" spans="1:31" x14ac:dyDescent="0.3">
      <c r="A92" s="247"/>
      <c r="B92" s="54" t="s">
        <v>15</v>
      </c>
      <c r="C92" s="37">
        <v>15000</v>
      </c>
      <c r="D92" s="37">
        <v>15000</v>
      </c>
      <c r="E92" s="37">
        <v>15000</v>
      </c>
      <c r="F92" s="37">
        <v>15000</v>
      </c>
      <c r="G92" s="37">
        <v>15000</v>
      </c>
      <c r="H92" s="37">
        <v>15000</v>
      </c>
      <c r="I92" s="37">
        <v>15000</v>
      </c>
      <c r="J92" s="37">
        <v>15000</v>
      </c>
      <c r="K92" s="37">
        <v>15000</v>
      </c>
      <c r="L92" s="37">
        <v>15000</v>
      </c>
      <c r="M92" s="37">
        <v>15000</v>
      </c>
      <c r="N92" s="58">
        <v>15000</v>
      </c>
      <c r="O92" s="231"/>
      <c r="P92" s="48"/>
      <c r="Q92" s="46"/>
      <c r="R92" s="253"/>
      <c r="S92" s="48"/>
      <c r="T92" s="46"/>
      <c r="U92" s="253"/>
      <c r="V92" s="48"/>
      <c r="W92" s="46"/>
      <c r="X92" s="253"/>
      <c r="Y92" s="48"/>
      <c r="Z92" s="46"/>
      <c r="AA92" s="253"/>
      <c r="AB92" s="254"/>
      <c r="AC92" s="254"/>
      <c r="AD92" s="46"/>
      <c r="AE92" s="46"/>
    </row>
    <row r="93" spans="1:31" x14ac:dyDescent="0.3">
      <c r="A93" s="247"/>
      <c r="B93" s="54" t="s">
        <v>16</v>
      </c>
      <c r="C93" s="37">
        <v>1000</v>
      </c>
      <c r="D93" s="37">
        <v>1000</v>
      </c>
      <c r="E93" s="37">
        <v>1000</v>
      </c>
      <c r="F93" s="37">
        <v>1000</v>
      </c>
      <c r="G93" s="37">
        <v>1000</v>
      </c>
      <c r="H93" s="37">
        <v>1000</v>
      </c>
      <c r="I93" s="37">
        <v>1000</v>
      </c>
      <c r="J93" s="37">
        <v>1000</v>
      </c>
      <c r="K93" s="37">
        <v>1000</v>
      </c>
      <c r="L93" s="37">
        <v>1000</v>
      </c>
      <c r="M93" s="37">
        <v>1000</v>
      </c>
      <c r="N93" s="58">
        <v>1000</v>
      </c>
      <c r="O93" s="231"/>
      <c r="P93" s="48"/>
      <c r="Q93" s="46"/>
      <c r="R93" s="253"/>
      <c r="S93" s="48"/>
      <c r="T93" s="46"/>
      <c r="U93" s="253"/>
      <c r="V93" s="48"/>
      <c r="W93" s="46"/>
      <c r="X93" s="253"/>
      <c r="Y93" s="48"/>
      <c r="Z93" s="46"/>
      <c r="AA93" s="253"/>
      <c r="AB93" s="254"/>
      <c r="AC93" s="254"/>
      <c r="AD93" s="46"/>
      <c r="AE93" s="46"/>
    </row>
    <row r="94" spans="1:31" x14ac:dyDescent="0.3">
      <c r="A94" s="247"/>
      <c r="B94" s="54" t="s">
        <v>52</v>
      </c>
      <c r="C94" s="59">
        <v>100000</v>
      </c>
      <c r="D94" s="59">
        <v>100000</v>
      </c>
      <c r="E94" s="59">
        <v>100000</v>
      </c>
      <c r="F94" s="59">
        <v>100000</v>
      </c>
      <c r="G94" s="59">
        <v>100000</v>
      </c>
      <c r="H94" s="59">
        <v>100000</v>
      </c>
      <c r="I94" s="59">
        <v>100000</v>
      </c>
      <c r="J94" s="59">
        <v>100000</v>
      </c>
      <c r="K94" s="59">
        <v>100000</v>
      </c>
      <c r="L94" s="59">
        <v>100000</v>
      </c>
      <c r="M94" s="59">
        <v>100000</v>
      </c>
      <c r="N94" s="64">
        <v>100000</v>
      </c>
      <c r="O94" s="231"/>
      <c r="P94" s="48"/>
      <c r="Q94" s="46"/>
      <c r="R94" s="253"/>
      <c r="S94" s="48"/>
      <c r="T94" s="46"/>
      <c r="U94" s="253"/>
      <c r="V94" s="48"/>
      <c r="W94" s="46"/>
      <c r="X94" s="253"/>
      <c r="Y94" s="48"/>
      <c r="Z94" s="46"/>
      <c r="AA94" s="253"/>
      <c r="AB94" s="254"/>
      <c r="AC94" s="254"/>
      <c r="AD94" s="46"/>
      <c r="AE94" s="46"/>
    </row>
    <row r="95" spans="1:31" ht="15" thickBot="1" x14ac:dyDescent="0.35">
      <c r="A95" s="248"/>
      <c r="B95" s="43" t="s">
        <v>7</v>
      </c>
      <c r="C95" s="60">
        <f t="shared" ref="C95:N95" si="11">SUM(C91:C94)</f>
        <v>146000</v>
      </c>
      <c r="D95" s="60">
        <f t="shared" si="11"/>
        <v>146000</v>
      </c>
      <c r="E95" s="60">
        <f t="shared" si="11"/>
        <v>146000</v>
      </c>
      <c r="F95" s="60">
        <f t="shared" si="11"/>
        <v>146000</v>
      </c>
      <c r="G95" s="60">
        <f t="shared" si="11"/>
        <v>146000</v>
      </c>
      <c r="H95" s="60">
        <f t="shared" si="11"/>
        <v>146000</v>
      </c>
      <c r="I95" s="60">
        <f t="shared" si="11"/>
        <v>146000</v>
      </c>
      <c r="J95" s="60">
        <f t="shared" si="11"/>
        <v>146000</v>
      </c>
      <c r="K95" s="60">
        <f t="shared" si="11"/>
        <v>146000</v>
      </c>
      <c r="L95" s="60">
        <f t="shared" si="11"/>
        <v>146000</v>
      </c>
      <c r="M95" s="60">
        <f t="shared" si="11"/>
        <v>146000</v>
      </c>
      <c r="N95" s="61">
        <f t="shared" si="11"/>
        <v>146000</v>
      </c>
      <c r="O95" s="231"/>
      <c r="P95" s="255"/>
      <c r="Q95" s="254"/>
      <c r="R95" s="253"/>
      <c r="S95" s="255"/>
      <c r="T95" s="254"/>
      <c r="U95" s="253"/>
      <c r="V95" s="255"/>
      <c r="W95" s="254"/>
      <c r="X95" s="253"/>
      <c r="Y95" s="255"/>
      <c r="Z95" s="254"/>
      <c r="AA95" s="253"/>
      <c r="AB95" s="254"/>
      <c r="AC95" s="254"/>
      <c r="AD95" s="46"/>
      <c r="AE95" s="46"/>
    </row>
    <row r="96" spans="1:31" ht="15" thickBot="1" x14ac:dyDescent="0.35">
      <c r="A96" s="234" t="s">
        <v>106</v>
      </c>
      <c r="B96" s="235"/>
      <c r="C96" s="30">
        <f t="shared" ref="C96:N96" si="12">SUM(C82+C90+C95)</f>
        <v>2346000</v>
      </c>
      <c r="D96" s="30">
        <f t="shared" si="12"/>
        <v>2346000</v>
      </c>
      <c r="E96" s="30">
        <f t="shared" si="12"/>
        <v>2346000</v>
      </c>
      <c r="F96" s="30">
        <f t="shared" si="12"/>
        <v>2576000</v>
      </c>
      <c r="G96" s="30">
        <f t="shared" si="12"/>
        <v>2626000</v>
      </c>
      <c r="H96" s="30">
        <f t="shared" si="12"/>
        <v>2756000</v>
      </c>
      <c r="I96" s="30">
        <f t="shared" si="12"/>
        <v>2796000</v>
      </c>
      <c r="J96" s="30">
        <f t="shared" si="12"/>
        <v>2811000</v>
      </c>
      <c r="K96" s="30">
        <f t="shared" si="12"/>
        <v>2811000</v>
      </c>
      <c r="L96" s="30">
        <f t="shared" si="12"/>
        <v>2811000</v>
      </c>
      <c r="M96" s="30">
        <f t="shared" si="12"/>
        <v>2811000</v>
      </c>
      <c r="N96" s="34">
        <f t="shared" si="12"/>
        <v>2811000</v>
      </c>
      <c r="O96" s="232"/>
    </row>
    <row r="98" spans="1:15" ht="15" thickBot="1" x14ac:dyDescent="0.35"/>
    <row r="99" spans="1:15" ht="15" thickBot="1" x14ac:dyDescent="0.35">
      <c r="A99" s="249" t="s">
        <v>176</v>
      </c>
      <c r="B99" s="250"/>
      <c r="C99" s="250"/>
      <c r="D99" s="250"/>
      <c r="E99" s="250"/>
      <c r="F99" s="250"/>
      <c r="G99" s="250"/>
      <c r="H99" s="250"/>
      <c r="I99" s="250"/>
      <c r="J99" s="250"/>
      <c r="K99" s="250"/>
      <c r="L99" s="250"/>
      <c r="M99" s="250"/>
      <c r="N99" s="250"/>
      <c r="O99" s="251"/>
    </row>
    <row r="100" spans="1:15" ht="29.4" thickBot="1" x14ac:dyDescent="0.35">
      <c r="A100" s="65"/>
      <c r="B100" s="52" t="s">
        <v>23</v>
      </c>
      <c r="C100" s="44" t="s">
        <v>23</v>
      </c>
      <c r="D100" s="44" t="s">
        <v>30</v>
      </c>
      <c r="E100" s="45" t="s">
        <v>18</v>
      </c>
      <c r="F100" s="44" t="s">
        <v>19</v>
      </c>
      <c r="G100" s="44" t="s">
        <v>20</v>
      </c>
      <c r="H100" s="44" t="s">
        <v>21</v>
      </c>
      <c r="I100" s="44" t="s">
        <v>22</v>
      </c>
      <c r="J100" s="44" t="s">
        <v>24</v>
      </c>
      <c r="K100" s="45" t="s">
        <v>25</v>
      </c>
      <c r="L100" s="45" t="s">
        <v>26</v>
      </c>
      <c r="M100" s="45" t="s">
        <v>27</v>
      </c>
      <c r="N100" s="44" t="s">
        <v>28</v>
      </c>
      <c r="O100" s="33" t="s">
        <v>29</v>
      </c>
    </row>
    <row r="101" spans="1:15" x14ac:dyDescent="0.3">
      <c r="A101" s="256" t="s">
        <v>45</v>
      </c>
      <c r="B101" s="53" t="s">
        <v>0</v>
      </c>
      <c r="C101" s="56">
        <v>180000</v>
      </c>
      <c r="D101" s="56">
        <v>180000</v>
      </c>
      <c r="E101" s="56">
        <v>180000</v>
      </c>
      <c r="F101" s="56">
        <v>200000</v>
      </c>
      <c r="G101" s="56">
        <v>200000</v>
      </c>
      <c r="H101" s="56">
        <v>200000</v>
      </c>
      <c r="I101" s="56">
        <v>200000</v>
      </c>
      <c r="J101" s="56">
        <v>200000</v>
      </c>
      <c r="K101" s="56">
        <v>200000</v>
      </c>
      <c r="L101" s="56">
        <v>200000</v>
      </c>
      <c r="M101" s="56">
        <v>200000</v>
      </c>
      <c r="N101" s="56">
        <v>200000</v>
      </c>
      <c r="O101" s="230">
        <f>SUM(C133:M133)</f>
        <v>37733000</v>
      </c>
    </row>
    <row r="102" spans="1:15" x14ac:dyDescent="0.3">
      <c r="A102" s="257"/>
      <c r="B102" s="153" t="s">
        <v>0</v>
      </c>
      <c r="C102" s="157">
        <v>100000</v>
      </c>
      <c r="D102" s="157">
        <v>100000</v>
      </c>
      <c r="E102" s="157">
        <v>100000</v>
      </c>
      <c r="F102" s="157">
        <v>110000</v>
      </c>
      <c r="G102" s="157">
        <v>110000</v>
      </c>
      <c r="H102" s="157">
        <v>110000</v>
      </c>
      <c r="I102" s="157">
        <v>110000</v>
      </c>
      <c r="J102" s="157">
        <v>110000</v>
      </c>
      <c r="K102" s="157">
        <v>110000</v>
      </c>
      <c r="L102" s="157">
        <v>130000</v>
      </c>
      <c r="M102" s="157">
        <v>130000</v>
      </c>
      <c r="N102" s="58">
        <v>130000</v>
      </c>
      <c r="O102" s="231"/>
    </row>
    <row r="103" spans="1:15" x14ac:dyDescent="0.3">
      <c r="A103" s="257"/>
      <c r="B103" s="153" t="s">
        <v>1</v>
      </c>
      <c r="C103" s="157">
        <v>170000</v>
      </c>
      <c r="D103" s="157">
        <v>170000</v>
      </c>
      <c r="E103" s="157">
        <v>170000</v>
      </c>
      <c r="F103" s="157">
        <v>190000</v>
      </c>
      <c r="G103" s="157">
        <v>190000</v>
      </c>
      <c r="H103" s="157">
        <v>190000</v>
      </c>
      <c r="I103" s="157">
        <v>190000</v>
      </c>
      <c r="J103" s="157">
        <v>190000</v>
      </c>
      <c r="K103" s="157">
        <v>190000</v>
      </c>
      <c r="L103" s="157">
        <v>190000</v>
      </c>
      <c r="M103" s="157">
        <v>190000</v>
      </c>
      <c r="N103" s="58">
        <v>190000</v>
      </c>
      <c r="O103" s="231"/>
    </row>
    <row r="104" spans="1:15" x14ac:dyDescent="0.3">
      <c r="A104" s="257"/>
      <c r="B104" s="153" t="s">
        <v>1</v>
      </c>
      <c r="C104" s="157">
        <v>100000</v>
      </c>
      <c r="D104" s="157">
        <v>100000</v>
      </c>
      <c r="E104" s="157">
        <v>100000</v>
      </c>
      <c r="F104" s="157">
        <v>100000</v>
      </c>
      <c r="G104" s="157">
        <v>100000</v>
      </c>
      <c r="H104" s="157">
        <v>100000</v>
      </c>
      <c r="I104" s="157">
        <v>110000</v>
      </c>
      <c r="J104" s="157">
        <v>110000</v>
      </c>
      <c r="K104" s="157">
        <v>110000</v>
      </c>
      <c r="L104" s="157">
        <v>110000</v>
      </c>
      <c r="M104" s="157">
        <v>110000</v>
      </c>
      <c r="N104" s="58">
        <v>110000</v>
      </c>
      <c r="O104" s="231"/>
    </row>
    <row r="105" spans="1:15" x14ac:dyDescent="0.3">
      <c r="A105" s="257"/>
      <c r="B105" s="153" t="s">
        <v>2</v>
      </c>
      <c r="C105" s="157">
        <v>170000</v>
      </c>
      <c r="D105" s="157">
        <v>170000</v>
      </c>
      <c r="E105" s="157">
        <v>170000</v>
      </c>
      <c r="F105" s="157">
        <v>190000</v>
      </c>
      <c r="G105" s="157">
        <v>190000</v>
      </c>
      <c r="H105" s="157">
        <v>190000</v>
      </c>
      <c r="I105" s="157">
        <v>190000</v>
      </c>
      <c r="J105" s="157">
        <v>190000</v>
      </c>
      <c r="K105" s="157">
        <v>190000</v>
      </c>
      <c r="L105" s="157">
        <v>190000</v>
      </c>
      <c r="M105" s="157">
        <v>190000</v>
      </c>
      <c r="N105" s="58">
        <v>190000</v>
      </c>
      <c r="O105" s="231"/>
    </row>
    <row r="106" spans="1:15" x14ac:dyDescent="0.3">
      <c r="A106" s="257"/>
      <c r="B106" s="153" t="s">
        <v>2</v>
      </c>
      <c r="C106" s="157">
        <v>120000</v>
      </c>
      <c r="D106" s="157">
        <v>120000</v>
      </c>
      <c r="E106" s="157">
        <v>120000</v>
      </c>
      <c r="F106" s="157">
        <v>120000</v>
      </c>
      <c r="G106" s="157">
        <v>120000</v>
      </c>
      <c r="H106" s="157">
        <v>120000</v>
      </c>
      <c r="I106" s="157">
        <v>120000</v>
      </c>
      <c r="J106" s="157">
        <v>130000</v>
      </c>
      <c r="K106" s="157">
        <v>120000</v>
      </c>
      <c r="L106" s="157">
        <v>120000</v>
      </c>
      <c r="M106" s="157">
        <v>120000</v>
      </c>
      <c r="N106" s="58">
        <v>120000</v>
      </c>
      <c r="O106" s="231"/>
    </row>
    <row r="107" spans="1:15" x14ac:dyDescent="0.3">
      <c r="A107" s="257"/>
      <c r="B107" s="153" t="s">
        <v>3</v>
      </c>
      <c r="C107" s="157">
        <v>200000</v>
      </c>
      <c r="D107" s="157">
        <v>200000</v>
      </c>
      <c r="E107" s="157">
        <v>200000</v>
      </c>
      <c r="F107" s="157">
        <v>200000</v>
      </c>
      <c r="G107" s="157">
        <v>200000</v>
      </c>
      <c r="H107" s="157">
        <v>200000</v>
      </c>
      <c r="I107" s="157">
        <v>200000</v>
      </c>
      <c r="J107" s="157">
        <v>200000</v>
      </c>
      <c r="K107" s="157">
        <v>200000</v>
      </c>
      <c r="L107" s="157">
        <v>200000</v>
      </c>
      <c r="M107" s="157">
        <v>200000</v>
      </c>
      <c r="N107" s="58">
        <v>200000</v>
      </c>
      <c r="O107" s="231"/>
    </row>
    <row r="108" spans="1:15" x14ac:dyDescent="0.3">
      <c r="A108" s="257"/>
      <c r="B108" s="153" t="s">
        <v>3</v>
      </c>
      <c r="C108" s="157">
        <v>100000</v>
      </c>
      <c r="D108" s="157">
        <v>100000</v>
      </c>
      <c r="E108" s="157">
        <v>100000</v>
      </c>
      <c r="F108" s="157">
        <v>100000</v>
      </c>
      <c r="G108" s="157">
        <v>100000</v>
      </c>
      <c r="H108" s="157">
        <v>100000</v>
      </c>
      <c r="I108" s="157">
        <v>100000</v>
      </c>
      <c r="J108" s="157">
        <v>100000</v>
      </c>
      <c r="K108" s="157">
        <v>100000</v>
      </c>
      <c r="L108" s="157">
        <v>100000</v>
      </c>
      <c r="M108" s="157">
        <v>100000</v>
      </c>
      <c r="N108" s="58">
        <v>100000</v>
      </c>
      <c r="O108" s="231"/>
    </row>
    <row r="109" spans="1:15" x14ac:dyDescent="0.3">
      <c r="A109" s="257"/>
      <c r="B109" s="153" t="s">
        <v>149</v>
      </c>
      <c r="C109" s="157">
        <v>50000</v>
      </c>
      <c r="D109" s="157">
        <v>50000</v>
      </c>
      <c r="E109" s="157">
        <v>50000</v>
      </c>
      <c r="F109" s="157">
        <v>70000</v>
      </c>
      <c r="G109" s="157">
        <v>70000</v>
      </c>
      <c r="H109" s="157">
        <v>70000</v>
      </c>
      <c r="I109" s="157">
        <v>70000</v>
      </c>
      <c r="J109" s="157">
        <v>70000</v>
      </c>
      <c r="K109" s="157">
        <v>70000</v>
      </c>
      <c r="L109" s="157">
        <v>70000</v>
      </c>
      <c r="M109" s="157">
        <v>70000</v>
      </c>
      <c r="N109" s="58">
        <v>70000</v>
      </c>
      <c r="O109" s="231"/>
    </row>
    <row r="110" spans="1:15" x14ac:dyDescent="0.3">
      <c r="A110" s="257"/>
      <c r="B110" s="153" t="s">
        <v>5</v>
      </c>
      <c r="C110" s="157">
        <v>150000</v>
      </c>
      <c r="D110" s="157">
        <v>150000</v>
      </c>
      <c r="E110" s="157">
        <v>150000</v>
      </c>
      <c r="F110" s="157">
        <v>200000</v>
      </c>
      <c r="G110" s="157">
        <v>200000</v>
      </c>
      <c r="H110" s="157">
        <v>200000</v>
      </c>
      <c r="I110" s="157">
        <v>200000</v>
      </c>
      <c r="J110" s="157">
        <v>200000</v>
      </c>
      <c r="K110" s="157">
        <v>200000</v>
      </c>
      <c r="L110" s="157">
        <v>200000</v>
      </c>
      <c r="M110" s="157">
        <v>200000</v>
      </c>
      <c r="N110" s="58">
        <v>200000</v>
      </c>
      <c r="O110" s="231"/>
    </row>
    <row r="111" spans="1:15" x14ac:dyDescent="0.3">
      <c r="A111" s="257"/>
      <c r="B111" s="153" t="s">
        <v>150</v>
      </c>
      <c r="C111" s="157">
        <v>180000</v>
      </c>
      <c r="D111" s="174">
        <v>180000</v>
      </c>
      <c r="E111" s="174">
        <v>180000</v>
      </c>
      <c r="F111" s="174">
        <v>180000</v>
      </c>
      <c r="G111" s="174">
        <v>180000</v>
      </c>
      <c r="H111" s="174">
        <v>180000</v>
      </c>
      <c r="I111" s="174">
        <v>180000</v>
      </c>
      <c r="J111" s="174">
        <v>180000</v>
      </c>
      <c r="K111" s="174">
        <v>180000</v>
      </c>
      <c r="L111" s="174">
        <v>180000</v>
      </c>
      <c r="M111" s="174">
        <v>180000</v>
      </c>
      <c r="N111" s="174">
        <v>180000</v>
      </c>
      <c r="O111" s="231"/>
    </row>
    <row r="112" spans="1:15" x14ac:dyDescent="0.3">
      <c r="A112" s="257"/>
      <c r="B112" s="153" t="s">
        <v>6</v>
      </c>
      <c r="C112" s="157">
        <v>120000</v>
      </c>
      <c r="D112" s="157">
        <v>120000</v>
      </c>
      <c r="E112" s="157">
        <v>120000</v>
      </c>
      <c r="F112" s="157">
        <v>120000</v>
      </c>
      <c r="G112" s="157">
        <v>120000</v>
      </c>
      <c r="H112" s="157">
        <v>120000</v>
      </c>
      <c r="I112" s="157">
        <v>120000</v>
      </c>
      <c r="J112" s="157">
        <v>120000</v>
      </c>
      <c r="K112" s="157">
        <v>120000</v>
      </c>
      <c r="L112" s="157">
        <v>120000</v>
      </c>
      <c r="M112" s="157">
        <v>120000</v>
      </c>
      <c r="N112" s="58">
        <v>120000</v>
      </c>
      <c r="O112" s="231"/>
    </row>
    <row r="113" spans="1:15" x14ac:dyDescent="0.3">
      <c r="A113" s="257"/>
      <c r="B113" s="54" t="s">
        <v>46</v>
      </c>
      <c r="C113" s="157">
        <v>190000</v>
      </c>
      <c r="D113" s="157">
        <v>190000</v>
      </c>
      <c r="E113" s="157">
        <v>190000</v>
      </c>
      <c r="F113" s="157">
        <v>190000</v>
      </c>
      <c r="G113" s="157">
        <v>190000</v>
      </c>
      <c r="H113" s="157">
        <v>190000</v>
      </c>
      <c r="I113" s="157">
        <v>190000</v>
      </c>
      <c r="J113" s="157">
        <v>190000</v>
      </c>
      <c r="K113" s="157">
        <v>190000</v>
      </c>
      <c r="L113" s="157">
        <v>190000</v>
      </c>
      <c r="M113" s="157">
        <v>190000</v>
      </c>
      <c r="N113" s="58">
        <v>190000</v>
      </c>
      <c r="O113" s="231"/>
    </row>
    <row r="114" spans="1:15" x14ac:dyDescent="0.3">
      <c r="A114" s="257"/>
      <c r="B114" s="54" t="s">
        <v>47</v>
      </c>
      <c r="C114" s="157">
        <v>200000</v>
      </c>
      <c r="D114" s="157">
        <v>200000</v>
      </c>
      <c r="E114" s="157">
        <v>200000</v>
      </c>
      <c r="F114" s="157">
        <v>200000</v>
      </c>
      <c r="G114" s="157">
        <v>200000</v>
      </c>
      <c r="H114" s="157">
        <v>200000</v>
      </c>
      <c r="I114" s="157">
        <v>200000</v>
      </c>
      <c r="J114" s="157">
        <v>200000</v>
      </c>
      <c r="K114" s="157">
        <v>200000</v>
      </c>
      <c r="L114" s="157">
        <v>200000</v>
      </c>
      <c r="M114" s="157">
        <v>200000</v>
      </c>
      <c r="N114" s="58">
        <v>200000</v>
      </c>
      <c r="O114" s="231"/>
    </row>
    <row r="115" spans="1:15" x14ac:dyDescent="0.3">
      <c r="A115" s="257"/>
      <c r="B115" s="54" t="s">
        <v>48</v>
      </c>
      <c r="C115" s="157">
        <v>180000</v>
      </c>
      <c r="D115" s="157">
        <v>180000</v>
      </c>
      <c r="E115" s="157">
        <v>180000</v>
      </c>
      <c r="F115" s="157">
        <v>180000</v>
      </c>
      <c r="G115" s="157">
        <v>180000</v>
      </c>
      <c r="H115" s="157">
        <v>180000</v>
      </c>
      <c r="I115" s="157">
        <v>180000</v>
      </c>
      <c r="J115" s="157">
        <v>180000</v>
      </c>
      <c r="K115" s="157">
        <v>180000</v>
      </c>
      <c r="L115" s="157">
        <v>180000</v>
      </c>
      <c r="M115" s="157">
        <v>180000</v>
      </c>
      <c r="N115" s="58">
        <v>180000</v>
      </c>
      <c r="O115" s="231"/>
    </row>
    <row r="116" spans="1:15" x14ac:dyDescent="0.3">
      <c r="A116" s="257"/>
      <c r="B116" s="54" t="s">
        <v>51</v>
      </c>
      <c r="C116" s="157">
        <v>200000</v>
      </c>
      <c r="D116" s="157">
        <v>200000</v>
      </c>
      <c r="E116" s="157">
        <v>200000</v>
      </c>
      <c r="F116" s="157">
        <v>200000</v>
      </c>
      <c r="G116" s="157">
        <v>200000</v>
      </c>
      <c r="H116" s="157">
        <v>200000</v>
      </c>
      <c r="I116" s="157">
        <v>200000</v>
      </c>
      <c r="J116" s="157">
        <v>200000</v>
      </c>
      <c r="K116" s="157">
        <v>200000</v>
      </c>
      <c r="L116" s="157">
        <v>200000</v>
      </c>
      <c r="M116" s="157">
        <v>200000</v>
      </c>
      <c r="N116" s="58">
        <v>200000</v>
      </c>
      <c r="O116" s="231"/>
    </row>
    <row r="117" spans="1:15" x14ac:dyDescent="0.3">
      <c r="A117" s="257"/>
      <c r="B117" s="54" t="s">
        <v>58</v>
      </c>
      <c r="C117" s="157">
        <v>130000</v>
      </c>
      <c r="D117" s="157">
        <v>130000</v>
      </c>
      <c r="E117" s="157">
        <v>130000</v>
      </c>
      <c r="F117" s="157">
        <v>130000</v>
      </c>
      <c r="G117" s="157">
        <v>130000</v>
      </c>
      <c r="H117" s="157">
        <v>130000</v>
      </c>
      <c r="I117" s="157">
        <v>130000</v>
      </c>
      <c r="J117" s="157">
        <v>130000</v>
      </c>
      <c r="K117" s="157">
        <v>130000</v>
      </c>
      <c r="L117" s="157">
        <v>130000</v>
      </c>
      <c r="M117" s="157">
        <v>130000</v>
      </c>
      <c r="N117" s="58">
        <v>130000</v>
      </c>
      <c r="O117" s="231"/>
    </row>
    <row r="118" spans="1:15" x14ac:dyDescent="0.3">
      <c r="A118" s="257"/>
      <c r="B118" s="54" t="s">
        <v>128</v>
      </c>
      <c r="C118" s="157">
        <v>200000</v>
      </c>
      <c r="D118" s="157">
        <v>200000</v>
      </c>
      <c r="E118" s="157">
        <v>200000</v>
      </c>
      <c r="F118" s="157">
        <v>200000</v>
      </c>
      <c r="G118" s="157">
        <v>200000</v>
      </c>
      <c r="H118" s="157">
        <v>200000</v>
      </c>
      <c r="I118" s="157">
        <v>200000</v>
      </c>
      <c r="J118" s="157">
        <v>200000</v>
      </c>
      <c r="K118" s="157">
        <v>200000</v>
      </c>
      <c r="L118" s="157">
        <v>200000</v>
      </c>
      <c r="M118" s="157">
        <v>200000</v>
      </c>
      <c r="N118" s="58">
        <v>200000</v>
      </c>
      <c r="O118" s="231"/>
    </row>
    <row r="119" spans="1:15" ht="15" thickBot="1" x14ac:dyDescent="0.35">
      <c r="A119" s="258"/>
      <c r="B119" s="42" t="s">
        <v>7</v>
      </c>
      <c r="C119" s="60">
        <f>SUM(C101:C118)</f>
        <v>2740000</v>
      </c>
      <c r="D119" s="60">
        <f t="shared" ref="D119:N119" si="13">SUM(D101:D118)</f>
        <v>2740000</v>
      </c>
      <c r="E119" s="60">
        <f t="shared" si="13"/>
        <v>2740000</v>
      </c>
      <c r="F119" s="60">
        <f t="shared" si="13"/>
        <v>2880000</v>
      </c>
      <c r="G119" s="60">
        <f t="shared" si="13"/>
        <v>2880000</v>
      </c>
      <c r="H119" s="60">
        <f t="shared" si="13"/>
        <v>2880000</v>
      </c>
      <c r="I119" s="60">
        <f t="shared" si="13"/>
        <v>2890000</v>
      </c>
      <c r="J119" s="60">
        <f t="shared" si="13"/>
        <v>2900000</v>
      </c>
      <c r="K119" s="60">
        <f t="shared" si="13"/>
        <v>2890000</v>
      </c>
      <c r="L119" s="60">
        <f t="shared" si="13"/>
        <v>2910000</v>
      </c>
      <c r="M119" s="60">
        <f t="shared" si="13"/>
        <v>2910000</v>
      </c>
      <c r="N119" s="61">
        <f t="shared" si="13"/>
        <v>2910000</v>
      </c>
      <c r="O119" s="231"/>
    </row>
    <row r="120" spans="1:15" x14ac:dyDescent="0.3">
      <c r="A120" s="259" t="s">
        <v>89</v>
      </c>
      <c r="B120" s="55" t="s">
        <v>8</v>
      </c>
      <c r="C120" s="62">
        <v>70000</v>
      </c>
      <c r="D120" s="62">
        <v>70000</v>
      </c>
      <c r="E120" s="62">
        <v>70000</v>
      </c>
      <c r="F120" s="62">
        <v>70000</v>
      </c>
      <c r="G120" s="62">
        <v>70000</v>
      </c>
      <c r="H120" s="62">
        <v>70000</v>
      </c>
      <c r="I120" s="62">
        <v>80000</v>
      </c>
      <c r="J120" s="62">
        <v>80000</v>
      </c>
      <c r="K120" s="62">
        <v>80000</v>
      </c>
      <c r="L120" s="62">
        <v>80000</v>
      </c>
      <c r="M120" s="62">
        <v>80000</v>
      </c>
      <c r="N120" s="63">
        <v>80000</v>
      </c>
      <c r="O120" s="231"/>
    </row>
    <row r="121" spans="1:15" x14ac:dyDescent="0.3">
      <c r="A121" s="247"/>
      <c r="B121" s="54" t="s">
        <v>9</v>
      </c>
      <c r="C121" s="59">
        <v>70000</v>
      </c>
      <c r="D121" s="59">
        <v>70000</v>
      </c>
      <c r="E121" s="59">
        <v>70000</v>
      </c>
      <c r="F121" s="59">
        <v>70000</v>
      </c>
      <c r="G121" s="59">
        <v>70000</v>
      </c>
      <c r="H121" s="59">
        <v>70000</v>
      </c>
      <c r="I121" s="59">
        <v>90000</v>
      </c>
      <c r="J121" s="59">
        <v>90000</v>
      </c>
      <c r="K121" s="59">
        <v>90000</v>
      </c>
      <c r="L121" s="59">
        <v>90000</v>
      </c>
      <c r="M121" s="59">
        <v>90000</v>
      </c>
      <c r="N121" s="64">
        <v>90000</v>
      </c>
      <c r="O121" s="231"/>
    </row>
    <row r="122" spans="1:15" x14ac:dyDescent="0.3">
      <c r="A122" s="247"/>
      <c r="B122" s="54" t="s">
        <v>10</v>
      </c>
      <c r="C122" s="59">
        <v>70000</v>
      </c>
      <c r="D122" s="59">
        <v>70000</v>
      </c>
      <c r="E122" s="59">
        <v>70000</v>
      </c>
      <c r="F122" s="59">
        <v>70000</v>
      </c>
      <c r="G122" s="59">
        <v>70000</v>
      </c>
      <c r="H122" s="59">
        <v>70000</v>
      </c>
      <c r="I122" s="59">
        <v>70000</v>
      </c>
      <c r="J122" s="59">
        <v>70000</v>
      </c>
      <c r="K122" s="59">
        <v>70000</v>
      </c>
      <c r="L122" s="59">
        <v>70000</v>
      </c>
      <c r="M122" s="59">
        <v>70000</v>
      </c>
      <c r="N122" s="64">
        <v>70000</v>
      </c>
      <c r="O122" s="231"/>
    </row>
    <row r="123" spans="1:15" x14ac:dyDescent="0.3">
      <c r="A123" s="247"/>
      <c r="B123" s="54" t="s">
        <v>11</v>
      </c>
      <c r="C123" s="157">
        <v>50000</v>
      </c>
      <c r="D123" s="157">
        <v>50000</v>
      </c>
      <c r="E123" s="157">
        <v>50000</v>
      </c>
      <c r="F123" s="157">
        <v>50000</v>
      </c>
      <c r="G123" s="157">
        <v>50000</v>
      </c>
      <c r="H123" s="157">
        <v>50000</v>
      </c>
      <c r="I123" s="157">
        <v>60000</v>
      </c>
      <c r="J123" s="157">
        <v>60000</v>
      </c>
      <c r="K123" s="157">
        <v>60000</v>
      </c>
      <c r="L123" s="157">
        <v>60000</v>
      </c>
      <c r="M123" s="157">
        <v>60000</v>
      </c>
      <c r="N123" s="58">
        <v>60000</v>
      </c>
      <c r="O123" s="231"/>
    </row>
    <row r="124" spans="1:15" x14ac:dyDescent="0.3">
      <c r="A124" s="247"/>
      <c r="B124" s="54" t="s">
        <v>12</v>
      </c>
      <c r="C124" s="157">
        <v>40000</v>
      </c>
      <c r="D124" s="157">
        <v>40000</v>
      </c>
      <c r="E124" s="157">
        <v>40000</v>
      </c>
      <c r="F124" s="157">
        <v>40000</v>
      </c>
      <c r="G124" s="157">
        <v>40000</v>
      </c>
      <c r="H124" s="157">
        <v>40000</v>
      </c>
      <c r="I124" s="157">
        <v>50000</v>
      </c>
      <c r="J124" s="157">
        <v>50000</v>
      </c>
      <c r="K124" s="157">
        <v>50000</v>
      </c>
      <c r="L124" s="157">
        <v>50000</v>
      </c>
      <c r="M124" s="157">
        <v>50000</v>
      </c>
      <c r="N124" s="58">
        <v>50000</v>
      </c>
      <c r="O124" s="231"/>
    </row>
    <row r="125" spans="1:15" x14ac:dyDescent="0.3">
      <c r="A125" s="247"/>
      <c r="B125" s="54" t="s">
        <v>59</v>
      </c>
      <c r="C125" s="59">
        <v>40000</v>
      </c>
      <c r="D125" s="59">
        <v>40000</v>
      </c>
      <c r="E125" s="59">
        <v>40000</v>
      </c>
      <c r="F125" s="59">
        <v>40000</v>
      </c>
      <c r="G125" s="59">
        <v>40000</v>
      </c>
      <c r="H125" s="59">
        <v>40000</v>
      </c>
      <c r="I125" s="59">
        <v>60000</v>
      </c>
      <c r="J125" s="59">
        <v>60000</v>
      </c>
      <c r="K125" s="59">
        <v>60000</v>
      </c>
      <c r="L125" s="59">
        <v>60000</v>
      </c>
      <c r="M125" s="59">
        <v>60000</v>
      </c>
      <c r="N125" s="64">
        <v>60000</v>
      </c>
      <c r="O125" s="231"/>
    </row>
    <row r="126" spans="1:15" x14ac:dyDescent="0.3">
      <c r="A126" s="247"/>
      <c r="B126" s="54" t="s">
        <v>60</v>
      </c>
      <c r="C126" s="59">
        <v>50000</v>
      </c>
      <c r="D126" s="59">
        <v>50000</v>
      </c>
      <c r="E126" s="59">
        <v>50000</v>
      </c>
      <c r="F126" s="59">
        <v>50000</v>
      </c>
      <c r="G126" s="59">
        <v>50000</v>
      </c>
      <c r="H126" s="59">
        <v>50000</v>
      </c>
      <c r="I126" s="59">
        <v>60000</v>
      </c>
      <c r="J126" s="59">
        <v>60000</v>
      </c>
      <c r="K126" s="59">
        <v>60000</v>
      </c>
      <c r="L126" s="59">
        <v>60000</v>
      </c>
      <c r="M126" s="59">
        <v>60000</v>
      </c>
      <c r="N126" s="64">
        <v>60000</v>
      </c>
      <c r="O126" s="231"/>
    </row>
    <row r="127" spans="1:15" ht="15" thickBot="1" x14ac:dyDescent="0.35">
      <c r="A127" s="248"/>
      <c r="B127" s="42" t="s">
        <v>7</v>
      </c>
      <c r="C127" s="60">
        <f>SUM(C120:C126)</f>
        <v>390000</v>
      </c>
      <c r="D127" s="60">
        <f t="shared" ref="D127:N127" si="14">SUM(D120:D126)</f>
        <v>390000</v>
      </c>
      <c r="E127" s="60">
        <f t="shared" si="14"/>
        <v>390000</v>
      </c>
      <c r="F127" s="60">
        <f t="shared" si="14"/>
        <v>390000</v>
      </c>
      <c r="G127" s="60">
        <f t="shared" si="14"/>
        <v>390000</v>
      </c>
      <c r="H127" s="60">
        <f t="shared" si="14"/>
        <v>390000</v>
      </c>
      <c r="I127" s="60">
        <f t="shared" si="14"/>
        <v>470000</v>
      </c>
      <c r="J127" s="60">
        <f t="shared" si="14"/>
        <v>470000</v>
      </c>
      <c r="K127" s="60">
        <f t="shared" si="14"/>
        <v>470000</v>
      </c>
      <c r="L127" s="60">
        <f t="shared" si="14"/>
        <v>470000</v>
      </c>
      <c r="M127" s="60">
        <f t="shared" si="14"/>
        <v>470000</v>
      </c>
      <c r="N127" s="61">
        <f t="shared" si="14"/>
        <v>470000</v>
      </c>
      <c r="O127" s="231"/>
    </row>
    <row r="128" spans="1:15" x14ac:dyDescent="0.3">
      <c r="A128" s="247"/>
      <c r="B128" s="54" t="s">
        <v>14</v>
      </c>
      <c r="C128" s="157">
        <v>30000</v>
      </c>
      <c r="D128" s="157">
        <v>30000</v>
      </c>
      <c r="E128" s="157">
        <v>30000</v>
      </c>
      <c r="F128" s="157">
        <v>30000</v>
      </c>
      <c r="G128" s="157">
        <v>30000</v>
      </c>
      <c r="H128" s="157">
        <v>30000</v>
      </c>
      <c r="I128" s="157">
        <v>30000</v>
      </c>
      <c r="J128" s="157">
        <v>30000</v>
      </c>
      <c r="K128" s="157">
        <v>30000</v>
      </c>
      <c r="L128" s="157">
        <v>30000</v>
      </c>
      <c r="M128" s="157">
        <v>30000</v>
      </c>
      <c r="N128" s="58">
        <v>30000</v>
      </c>
      <c r="O128" s="231"/>
    </row>
    <row r="129" spans="1:15" x14ac:dyDescent="0.3">
      <c r="A129" s="247"/>
      <c r="B129" s="54" t="s">
        <v>15</v>
      </c>
      <c r="C129" s="157">
        <v>22000</v>
      </c>
      <c r="D129" s="157">
        <v>22000</v>
      </c>
      <c r="E129" s="157">
        <v>22000</v>
      </c>
      <c r="F129" s="157">
        <v>22000</v>
      </c>
      <c r="G129" s="157">
        <v>22000</v>
      </c>
      <c r="H129" s="157">
        <v>22000</v>
      </c>
      <c r="I129" s="157">
        <v>22000</v>
      </c>
      <c r="J129" s="157">
        <v>22000</v>
      </c>
      <c r="K129" s="157">
        <v>22000</v>
      </c>
      <c r="L129" s="157">
        <v>22000</v>
      </c>
      <c r="M129" s="157">
        <v>22000</v>
      </c>
      <c r="N129" s="58">
        <v>22000</v>
      </c>
      <c r="O129" s="231"/>
    </row>
    <row r="130" spans="1:15" x14ac:dyDescent="0.3">
      <c r="A130" s="247"/>
      <c r="B130" s="54" t="s">
        <v>16</v>
      </c>
      <c r="C130" s="157">
        <v>1000</v>
      </c>
      <c r="D130" s="157">
        <v>1000</v>
      </c>
      <c r="E130" s="157">
        <v>1000</v>
      </c>
      <c r="F130" s="157">
        <v>1000</v>
      </c>
      <c r="G130" s="157">
        <v>1000</v>
      </c>
      <c r="H130" s="157">
        <v>1000</v>
      </c>
      <c r="I130" s="157">
        <v>1000</v>
      </c>
      <c r="J130" s="157">
        <v>1000</v>
      </c>
      <c r="K130" s="157">
        <v>1000</v>
      </c>
      <c r="L130" s="157">
        <v>1000</v>
      </c>
      <c r="M130" s="157">
        <v>1000</v>
      </c>
      <c r="N130" s="58">
        <v>1000</v>
      </c>
      <c r="O130" s="231"/>
    </row>
    <row r="131" spans="1:15" x14ac:dyDescent="0.3">
      <c r="A131" s="247"/>
      <c r="B131" s="54" t="s">
        <v>52</v>
      </c>
      <c r="C131" s="59">
        <v>100000</v>
      </c>
      <c r="D131" s="59">
        <v>100000</v>
      </c>
      <c r="E131" s="59">
        <v>100000</v>
      </c>
      <c r="F131" s="59">
        <v>100000</v>
      </c>
      <c r="G131" s="59">
        <v>100000</v>
      </c>
      <c r="H131" s="59">
        <v>100000</v>
      </c>
      <c r="I131" s="59">
        <v>100000</v>
      </c>
      <c r="J131" s="59">
        <v>100000</v>
      </c>
      <c r="K131" s="59">
        <v>100000</v>
      </c>
      <c r="L131" s="59">
        <v>100000</v>
      </c>
      <c r="M131" s="59">
        <v>100000</v>
      </c>
      <c r="N131" s="64">
        <v>100000</v>
      </c>
      <c r="O131" s="231"/>
    </row>
    <row r="132" spans="1:15" ht="15" thickBot="1" x14ac:dyDescent="0.35">
      <c r="A132" s="248"/>
      <c r="B132" s="43" t="s">
        <v>7</v>
      </c>
      <c r="C132" s="60">
        <f t="shared" ref="C132:N132" si="15">SUM(C128:C131)</f>
        <v>153000</v>
      </c>
      <c r="D132" s="60">
        <f t="shared" si="15"/>
        <v>153000</v>
      </c>
      <c r="E132" s="60">
        <f t="shared" si="15"/>
        <v>153000</v>
      </c>
      <c r="F132" s="60">
        <f t="shared" si="15"/>
        <v>153000</v>
      </c>
      <c r="G132" s="60">
        <f t="shared" si="15"/>
        <v>153000</v>
      </c>
      <c r="H132" s="60">
        <f t="shared" si="15"/>
        <v>153000</v>
      </c>
      <c r="I132" s="60">
        <f t="shared" si="15"/>
        <v>153000</v>
      </c>
      <c r="J132" s="60">
        <f t="shared" si="15"/>
        <v>153000</v>
      </c>
      <c r="K132" s="60">
        <f t="shared" si="15"/>
        <v>153000</v>
      </c>
      <c r="L132" s="60">
        <f t="shared" si="15"/>
        <v>153000</v>
      </c>
      <c r="M132" s="60">
        <f t="shared" si="15"/>
        <v>153000</v>
      </c>
      <c r="N132" s="61">
        <f t="shared" si="15"/>
        <v>153000</v>
      </c>
      <c r="O132" s="231"/>
    </row>
    <row r="133" spans="1:15" ht="15" thickBot="1" x14ac:dyDescent="0.35">
      <c r="A133" s="234" t="s">
        <v>106</v>
      </c>
      <c r="B133" s="235"/>
      <c r="C133" s="30">
        <f t="shared" ref="C133:N133" si="16">SUM(C119+C127+C132)</f>
        <v>3283000</v>
      </c>
      <c r="D133" s="30">
        <f t="shared" si="16"/>
        <v>3283000</v>
      </c>
      <c r="E133" s="30">
        <f t="shared" si="16"/>
        <v>3283000</v>
      </c>
      <c r="F133" s="30">
        <f t="shared" si="16"/>
        <v>3423000</v>
      </c>
      <c r="G133" s="30">
        <f t="shared" si="16"/>
        <v>3423000</v>
      </c>
      <c r="H133" s="30">
        <f t="shared" si="16"/>
        <v>3423000</v>
      </c>
      <c r="I133" s="30">
        <f t="shared" si="16"/>
        <v>3513000</v>
      </c>
      <c r="J133" s="30">
        <f t="shared" si="16"/>
        <v>3523000</v>
      </c>
      <c r="K133" s="30">
        <f t="shared" si="16"/>
        <v>3513000</v>
      </c>
      <c r="L133" s="30">
        <f t="shared" si="16"/>
        <v>3533000</v>
      </c>
      <c r="M133" s="30">
        <f t="shared" si="16"/>
        <v>3533000</v>
      </c>
      <c r="N133" s="34">
        <f t="shared" si="16"/>
        <v>3533000</v>
      </c>
      <c r="O133" s="232"/>
    </row>
    <row r="135" spans="1:15" ht="15" thickBot="1" x14ac:dyDescent="0.35"/>
    <row r="136" spans="1:15" ht="15" thickBot="1" x14ac:dyDescent="0.35">
      <c r="A136" s="249" t="s">
        <v>177</v>
      </c>
      <c r="B136" s="250"/>
      <c r="C136" s="250"/>
      <c r="D136" s="250"/>
      <c r="E136" s="250"/>
      <c r="F136" s="250"/>
      <c r="G136" s="250"/>
      <c r="H136" s="250"/>
      <c r="I136" s="250"/>
      <c r="J136" s="250"/>
      <c r="K136" s="250"/>
      <c r="L136" s="250"/>
      <c r="M136" s="250"/>
      <c r="N136" s="250"/>
      <c r="O136" s="251"/>
    </row>
    <row r="137" spans="1:15" ht="29.4" thickBot="1" x14ac:dyDescent="0.35">
      <c r="A137" s="65"/>
      <c r="B137" s="52" t="s">
        <v>23</v>
      </c>
      <c r="C137" s="44" t="s">
        <v>23</v>
      </c>
      <c r="D137" s="44" t="s">
        <v>30</v>
      </c>
      <c r="E137" s="45" t="s">
        <v>18</v>
      </c>
      <c r="F137" s="44" t="s">
        <v>19</v>
      </c>
      <c r="G137" s="44" t="s">
        <v>20</v>
      </c>
      <c r="H137" s="44" t="s">
        <v>21</v>
      </c>
      <c r="I137" s="44" t="s">
        <v>22</v>
      </c>
      <c r="J137" s="44" t="s">
        <v>24</v>
      </c>
      <c r="K137" s="45" t="s">
        <v>25</v>
      </c>
      <c r="L137" s="45" t="s">
        <v>26</v>
      </c>
      <c r="M137" s="45" t="s">
        <v>27</v>
      </c>
      <c r="N137" s="44" t="s">
        <v>28</v>
      </c>
      <c r="O137" s="33" t="s">
        <v>29</v>
      </c>
    </row>
    <row r="138" spans="1:15" x14ac:dyDescent="0.3">
      <c r="A138" s="256" t="s">
        <v>45</v>
      </c>
      <c r="B138" s="53" t="s">
        <v>0</v>
      </c>
      <c r="C138" s="56">
        <v>220000</v>
      </c>
      <c r="D138" s="56">
        <v>220000</v>
      </c>
      <c r="E138" s="56">
        <v>220000</v>
      </c>
      <c r="F138" s="56">
        <v>220000</v>
      </c>
      <c r="G138" s="56">
        <v>220000</v>
      </c>
      <c r="H138" s="56">
        <v>220000</v>
      </c>
      <c r="I138" s="56">
        <v>220000</v>
      </c>
      <c r="J138" s="56">
        <v>220000</v>
      </c>
      <c r="K138" s="56">
        <v>220000</v>
      </c>
      <c r="L138" s="56">
        <v>220000</v>
      </c>
      <c r="M138" s="56">
        <v>220000</v>
      </c>
      <c r="N138" s="57">
        <v>220000</v>
      </c>
      <c r="O138" s="230">
        <f>SUM(C170:M170)</f>
        <v>42393000</v>
      </c>
    </row>
    <row r="139" spans="1:15" x14ac:dyDescent="0.3">
      <c r="A139" s="257"/>
      <c r="B139" s="153" t="s">
        <v>0</v>
      </c>
      <c r="C139" s="157">
        <v>130000</v>
      </c>
      <c r="D139" s="157">
        <v>130000</v>
      </c>
      <c r="E139" s="157">
        <v>130000</v>
      </c>
      <c r="F139" s="157">
        <v>170000</v>
      </c>
      <c r="G139" s="157">
        <v>170000</v>
      </c>
      <c r="H139" s="157">
        <v>170000</v>
      </c>
      <c r="I139" s="157">
        <v>170000</v>
      </c>
      <c r="J139" s="157">
        <v>170000</v>
      </c>
      <c r="K139" s="157">
        <v>170000</v>
      </c>
      <c r="L139" s="157">
        <v>170000</v>
      </c>
      <c r="M139" s="157">
        <v>170000</v>
      </c>
      <c r="N139" s="58">
        <v>170000</v>
      </c>
      <c r="O139" s="231"/>
    </row>
    <row r="140" spans="1:15" x14ac:dyDescent="0.3">
      <c r="A140" s="257"/>
      <c r="B140" s="153" t="s">
        <v>1</v>
      </c>
      <c r="C140" s="157">
        <v>210000</v>
      </c>
      <c r="D140" s="157">
        <v>210000</v>
      </c>
      <c r="E140" s="157">
        <v>210000</v>
      </c>
      <c r="F140" s="157">
        <v>210000</v>
      </c>
      <c r="G140" s="157">
        <v>210000</v>
      </c>
      <c r="H140" s="157">
        <v>210000</v>
      </c>
      <c r="I140" s="157">
        <v>210000</v>
      </c>
      <c r="J140" s="157">
        <v>210000</v>
      </c>
      <c r="K140" s="157">
        <v>210000</v>
      </c>
      <c r="L140" s="157">
        <v>210000</v>
      </c>
      <c r="M140" s="157">
        <v>210000</v>
      </c>
      <c r="N140" s="58">
        <v>210000</v>
      </c>
      <c r="O140" s="231"/>
    </row>
    <row r="141" spans="1:15" x14ac:dyDescent="0.3">
      <c r="A141" s="257"/>
      <c r="B141" s="153" t="s">
        <v>1</v>
      </c>
      <c r="C141" s="157">
        <v>140000</v>
      </c>
      <c r="D141" s="157">
        <v>140000</v>
      </c>
      <c r="E141" s="157">
        <v>140000</v>
      </c>
      <c r="F141" s="157">
        <v>140000</v>
      </c>
      <c r="G141" s="157">
        <v>140000</v>
      </c>
      <c r="H141" s="157">
        <v>140000</v>
      </c>
      <c r="I141" s="157">
        <v>140000</v>
      </c>
      <c r="J141" s="157">
        <v>140000</v>
      </c>
      <c r="K141" s="157">
        <v>160000</v>
      </c>
      <c r="L141" s="157">
        <v>160000</v>
      </c>
      <c r="M141" s="157">
        <v>160000</v>
      </c>
      <c r="N141" s="58">
        <v>160000</v>
      </c>
      <c r="O141" s="231"/>
    </row>
    <row r="142" spans="1:15" x14ac:dyDescent="0.3">
      <c r="A142" s="257"/>
      <c r="B142" s="153" t="s">
        <v>2</v>
      </c>
      <c r="C142" s="157">
        <v>210000</v>
      </c>
      <c r="D142" s="157">
        <v>210000</v>
      </c>
      <c r="E142" s="157">
        <v>210000</v>
      </c>
      <c r="F142" s="157">
        <v>210000</v>
      </c>
      <c r="G142" s="157">
        <v>210000</v>
      </c>
      <c r="H142" s="157">
        <v>210000</v>
      </c>
      <c r="I142" s="157">
        <v>210000</v>
      </c>
      <c r="J142" s="157">
        <v>210000</v>
      </c>
      <c r="K142" s="157">
        <v>210000</v>
      </c>
      <c r="L142" s="157">
        <v>210000</v>
      </c>
      <c r="M142" s="157">
        <v>210000</v>
      </c>
      <c r="N142" s="58">
        <v>210000</v>
      </c>
      <c r="O142" s="231"/>
    </row>
    <row r="143" spans="1:15" x14ac:dyDescent="0.3">
      <c r="A143" s="257"/>
      <c r="B143" s="153" t="s">
        <v>2</v>
      </c>
      <c r="C143" s="157">
        <v>150000</v>
      </c>
      <c r="D143" s="157">
        <v>150000</v>
      </c>
      <c r="E143" s="157">
        <v>150000</v>
      </c>
      <c r="F143" s="157">
        <v>150000</v>
      </c>
      <c r="G143" s="157">
        <v>150000</v>
      </c>
      <c r="H143" s="157">
        <v>150000</v>
      </c>
      <c r="I143" s="157">
        <v>150000</v>
      </c>
      <c r="J143" s="157">
        <v>150000</v>
      </c>
      <c r="K143" s="157">
        <v>150000</v>
      </c>
      <c r="L143" s="157">
        <v>150000</v>
      </c>
      <c r="M143" s="157">
        <v>150000</v>
      </c>
      <c r="N143" s="58">
        <v>150000</v>
      </c>
      <c r="O143" s="231"/>
    </row>
    <row r="144" spans="1:15" x14ac:dyDescent="0.3">
      <c r="A144" s="257"/>
      <c r="B144" s="153" t="s">
        <v>3</v>
      </c>
      <c r="C144" s="157">
        <v>240000</v>
      </c>
      <c r="D144" s="157">
        <v>240000</v>
      </c>
      <c r="E144" s="157">
        <v>240000</v>
      </c>
      <c r="F144" s="157">
        <v>240000</v>
      </c>
      <c r="G144" s="157">
        <v>240000</v>
      </c>
      <c r="H144" s="157">
        <v>240000</v>
      </c>
      <c r="I144" s="157">
        <v>240000</v>
      </c>
      <c r="J144" s="157">
        <v>240000</v>
      </c>
      <c r="K144" s="157">
        <v>240000</v>
      </c>
      <c r="L144" s="157">
        <v>240000</v>
      </c>
      <c r="M144" s="157">
        <v>240000</v>
      </c>
      <c r="N144" s="58">
        <v>240000</v>
      </c>
      <c r="O144" s="231"/>
    </row>
    <row r="145" spans="1:15" x14ac:dyDescent="0.3">
      <c r="A145" s="257"/>
      <c r="B145" s="153" t="s">
        <v>3</v>
      </c>
      <c r="C145" s="157">
        <v>140000</v>
      </c>
      <c r="D145" s="157">
        <v>140000</v>
      </c>
      <c r="E145" s="157">
        <v>140000</v>
      </c>
      <c r="F145" s="157">
        <v>140000</v>
      </c>
      <c r="G145" s="157">
        <v>140000</v>
      </c>
      <c r="H145" s="157">
        <v>140000</v>
      </c>
      <c r="I145" s="157">
        <v>140000</v>
      </c>
      <c r="J145" s="157">
        <v>140000</v>
      </c>
      <c r="K145" s="157">
        <v>140000</v>
      </c>
      <c r="L145" s="157">
        <v>140000</v>
      </c>
      <c r="M145" s="157">
        <v>140000</v>
      </c>
      <c r="N145" s="58">
        <v>140000</v>
      </c>
      <c r="O145" s="231"/>
    </row>
    <row r="146" spans="1:15" x14ac:dyDescent="0.3">
      <c r="A146" s="257"/>
      <c r="B146" s="153" t="s">
        <v>149</v>
      </c>
      <c r="C146" s="157">
        <v>90000</v>
      </c>
      <c r="D146" s="174">
        <v>90000</v>
      </c>
      <c r="E146" s="174">
        <v>90000</v>
      </c>
      <c r="F146" s="174">
        <v>90000</v>
      </c>
      <c r="G146" s="174">
        <v>90000</v>
      </c>
      <c r="H146" s="174">
        <v>90000</v>
      </c>
      <c r="I146" s="174">
        <v>90000</v>
      </c>
      <c r="J146" s="174">
        <v>90000</v>
      </c>
      <c r="K146" s="174">
        <v>90000</v>
      </c>
      <c r="L146" s="174">
        <v>90000</v>
      </c>
      <c r="M146" s="174">
        <v>90000</v>
      </c>
      <c r="N146" s="174">
        <v>90000</v>
      </c>
      <c r="O146" s="231"/>
    </row>
    <row r="147" spans="1:15" x14ac:dyDescent="0.3">
      <c r="A147" s="257"/>
      <c r="B147" s="153" t="s">
        <v>5</v>
      </c>
      <c r="C147" s="157">
        <v>200000</v>
      </c>
      <c r="D147" s="157">
        <v>200000</v>
      </c>
      <c r="E147" s="157">
        <v>200000</v>
      </c>
      <c r="F147" s="157">
        <v>200000</v>
      </c>
      <c r="G147" s="157">
        <v>200000</v>
      </c>
      <c r="H147" s="157">
        <v>200000</v>
      </c>
      <c r="I147" s="157">
        <v>200000</v>
      </c>
      <c r="J147" s="157">
        <v>200000</v>
      </c>
      <c r="K147" s="157">
        <v>200000</v>
      </c>
      <c r="L147" s="157">
        <v>200000</v>
      </c>
      <c r="M147" s="157">
        <v>200000</v>
      </c>
      <c r="N147" s="58">
        <v>200000</v>
      </c>
      <c r="O147" s="231"/>
    </row>
    <row r="148" spans="1:15" x14ac:dyDescent="0.3">
      <c r="A148" s="257"/>
      <c r="B148" s="153" t="s">
        <v>49</v>
      </c>
      <c r="C148" s="157">
        <v>220000</v>
      </c>
      <c r="D148" s="157">
        <v>220000</v>
      </c>
      <c r="E148" s="157">
        <v>220000</v>
      </c>
      <c r="F148" s="157">
        <v>220000</v>
      </c>
      <c r="G148" s="157">
        <v>220000</v>
      </c>
      <c r="H148" s="157">
        <v>220000</v>
      </c>
      <c r="I148" s="157">
        <v>220000</v>
      </c>
      <c r="J148" s="157">
        <v>220000</v>
      </c>
      <c r="K148" s="157">
        <v>220000</v>
      </c>
      <c r="L148" s="157">
        <v>220000</v>
      </c>
      <c r="M148" s="157">
        <v>220000</v>
      </c>
      <c r="N148" s="58">
        <v>220000</v>
      </c>
      <c r="O148" s="231"/>
    </row>
    <row r="149" spans="1:15" x14ac:dyDescent="0.3">
      <c r="A149" s="257"/>
      <c r="B149" s="153" t="s">
        <v>6</v>
      </c>
      <c r="C149" s="157">
        <v>160000</v>
      </c>
      <c r="D149" s="157">
        <v>160000</v>
      </c>
      <c r="E149" s="157">
        <v>160000</v>
      </c>
      <c r="F149" s="157">
        <v>160000</v>
      </c>
      <c r="G149" s="157">
        <v>160000</v>
      </c>
      <c r="H149" s="157">
        <v>160000</v>
      </c>
      <c r="I149" s="157">
        <v>160000</v>
      </c>
      <c r="J149" s="157">
        <v>160000</v>
      </c>
      <c r="K149" s="157">
        <v>160000</v>
      </c>
      <c r="L149" s="157">
        <v>160000</v>
      </c>
      <c r="M149" s="157">
        <v>160000</v>
      </c>
      <c r="N149" s="58">
        <v>160000</v>
      </c>
      <c r="O149" s="231"/>
    </row>
    <row r="150" spans="1:15" x14ac:dyDescent="0.3">
      <c r="A150" s="257"/>
      <c r="B150" s="54" t="s">
        <v>46</v>
      </c>
      <c r="C150" s="157">
        <v>220000</v>
      </c>
      <c r="D150" s="157">
        <v>220000</v>
      </c>
      <c r="E150" s="157">
        <v>220000</v>
      </c>
      <c r="F150" s="157">
        <v>220000</v>
      </c>
      <c r="G150" s="157">
        <v>220000</v>
      </c>
      <c r="H150" s="157">
        <v>220000</v>
      </c>
      <c r="I150" s="157">
        <v>220000</v>
      </c>
      <c r="J150" s="157">
        <v>220000</v>
      </c>
      <c r="K150" s="157">
        <v>220000</v>
      </c>
      <c r="L150" s="157">
        <v>220000</v>
      </c>
      <c r="M150" s="157">
        <v>220000</v>
      </c>
      <c r="N150" s="58">
        <v>220000</v>
      </c>
      <c r="O150" s="231"/>
    </row>
    <row r="151" spans="1:15" x14ac:dyDescent="0.3">
      <c r="A151" s="257"/>
      <c r="B151" s="54" t="s">
        <v>47</v>
      </c>
      <c r="C151" s="157">
        <v>200000</v>
      </c>
      <c r="D151" s="157">
        <v>200000</v>
      </c>
      <c r="E151" s="157">
        <v>200000</v>
      </c>
      <c r="F151" s="157">
        <v>200000</v>
      </c>
      <c r="G151" s="157">
        <v>200000</v>
      </c>
      <c r="H151" s="157">
        <v>200000</v>
      </c>
      <c r="I151" s="157">
        <v>200000</v>
      </c>
      <c r="J151" s="157">
        <v>200000</v>
      </c>
      <c r="K151" s="157">
        <v>200000</v>
      </c>
      <c r="L151" s="157">
        <v>200000</v>
      </c>
      <c r="M151" s="157">
        <v>200000</v>
      </c>
      <c r="N151" s="58">
        <v>200000</v>
      </c>
      <c r="O151" s="231"/>
    </row>
    <row r="152" spans="1:15" x14ac:dyDescent="0.3">
      <c r="A152" s="257"/>
      <c r="B152" s="54" t="s">
        <v>48</v>
      </c>
      <c r="C152" s="157">
        <v>180000</v>
      </c>
      <c r="D152" s="157">
        <v>180000</v>
      </c>
      <c r="E152" s="157">
        <v>180000</v>
      </c>
      <c r="F152" s="157">
        <v>180000</v>
      </c>
      <c r="G152" s="157">
        <v>180000</v>
      </c>
      <c r="H152" s="157">
        <v>180000</v>
      </c>
      <c r="I152" s="157">
        <v>180000</v>
      </c>
      <c r="J152" s="157">
        <v>180000</v>
      </c>
      <c r="K152" s="157">
        <v>180000</v>
      </c>
      <c r="L152" s="157">
        <v>180000</v>
      </c>
      <c r="M152" s="157">
        <v>180000</v>
      </c>
      <c r="N152" s="58">
        <v>180000</v>
      </c>
      <c r="O152" s="231"/>
    </row>
    <row r="153" spans="1:15" x14ac:dyDescent="0.3">
      <c r="A153" s="257"/>
      <c r="B153" s="54" t="s">
        <v>51</v>
      </c>
      <c r="C153" s="157">
        <v>200000</v>
      </c>
      <c r="D153" s="157">
        <v>200000</v>
      </c>
      <c r="E153" s="157">
        <v>200000</v>
      </c>
      <c r="F153" s="157">
        <v>200000</v>
      </c>
      <c r="G153" s="157">
        <v>200000</v>
      </c>
      <c r="H153" s="157">
        <v>200000</v>
      </c>
      <c r="I153" s="157">
        <v>200000</v>
      </c>
      <c r="J153" s="157">
        <v>200000</v>
      </c>
      <c r="K153" s="157">
        <v>200000</v>
      </c>
      <c r="L153" s="157">
        <v>200000</v>
      </c>
      <c r="M153" s="157">
        <v>200000</v>
      </c>
      <c r="N153" s="58">
        <v>200000</v>
      </c>
      <c r="O153" s="231"/>
    </row>
    <row r="154" spans="1:15" x14ac:dyDescent="0.3">
      <c r="A154" s="257"/>
      <c r="B154" s="54" t="s">
        <v>58</v>
      </c>
      <c r="C154" s="157">
        <v>130000</v>
      </c>
      <c r="D154" s="157">
        <v>130000</v>
      </c>
      <c r="E154" s="157">
        <v>130000</v>
      </c>
      <c r="F154" s="157">
        <v>130000</v>
      </c>
      <c r="G154" s="157">
        <v>130000</v>
      </c>
      <c r="H154" s="157">
        <v>130000</v>
      </c>
      <c r="I154" s="157">
        <v>130000</v>
      </c>
      <c r="J154" s="157">
        <v>130000</v>
      </c>
      <c r="K154" s="157">
        <v>130000</v>
      </c>
      <c r="L154" s="157">
        <v>130000</v>
      </c>
      <c r="M154" s="157">
        <v>130000</v>
      </c>
      <c r="N154" s="58">
        <v>130000</v>
      </c>
      <c r="O154" s="231"/>
    </row>
    <row r="155" spans="1:15" x14ac:dyDescent="0.3">
      <c r="A155" s="257"/>
      <c r="B155" s="54" t="s">
        <v>128</v>
      </c>
      <c r="C155" s="157">
        <v>200000</v>
      </c>
      <c r="D155" s="157">
        <v>200000</v>
      </c>
      <c r="E155" s="157">
        <v>200000</v>
      </c>
      <c r="F155" s="157">
        <v>200000</v>
      </c>
      <c r="G155" s="157">
        <v>200000</v>
      </c>
      <c r="H155" s="157">
        <v>200000</v>
      </c>
      <c r="I155" s="157">
        <v>200000</v>
      </c>
      <c r="J155" s="157">
        <v>200000</v>
      </c>
      <c r="K155" s="157">
        <v>200000</v>
      </c>
      <c r="L155" s="157">
        <v>200000</v>
      </c>
      <c r="M155" s="157">
        <v>200000</v>
      </c>
      <c r="N155" s="58">
        <v>200000</v>
      </c>
      <c r="O155" s="231"/>
    </row>
    <row r="156" spans="1:15" ht="15" thickBot="1" x14ac:dyDescent="0.35">
      <c r="A156" s="258"/>
      <c r="B156" s="42" t="s">
        <v>7</v>
      </c>
      <c r="C156" s="60">
        <f>SUM(C138:C155)</f>
        <v>3240000</v>
      </c>
      <c r="D156" s="60">
        <f t="shared" ref="D156:N156" si="17">SUM(D138:D155)</f>
        <v>3240000</v>
      </c>
      <c r="E156" s="60">
        <f t="shared" si="17"/>
        <v>3240000</v>
      </c>
      <c r="F156" s="60">
        <f t="shared" si="17"/>
        <v>3280000</v>
      </c>
      <c r="G156" s="60">
        <f t="shared" si="17"/>
        <v>3280000</v>
      </c>
      <c r="H156" s="60">
        <f t="shared" si="17"/>
        <v>3280000</v>
      </c>
      <c r="I156" s="60">
        <f t="shared" si="17"/>
        <v>3280000</v>
      </c>
      <c r="J156" s="60">
        <f t="shared" si="17"/>
        <v>3280000</v>
      </c>
      <c r="K156" s="60">
        <f t="shared" si="17"/>
        <v>3300000</v>
      </c>
      <c r="L156" s="60">
        <f t="shared" si="17"/>
        <v>3300000</v>
      </c>
      <c r="M156" s="60">
        <f t="shared" si="17"/>
        <v>3300000</v>
      </c>
      <c r="N156" s="61">
        <f t="shared" si="17"/>
        <v>3300000</v>
      </c>
      <c r="O156" s="231"/>
    </row>
    <row r="157" spans="1:15" x14ac:dyDescent="0.3">
      <c r="A157" s="259" t="s">
        <v>89</v>
      </c>
      <c r="B157" s="55" t="s">
        <v>8</v>
      </c>
      <c r="C157" s="62">
        <v>70000</v>
      </c>
      <c r="D157" s="62">
        <v>70000</v>
      </c>
      <c r="E157" s="62">
        <v>70000</v>
      </c>
      <c r="F157" s="62">
        <v>70000</v>
      </c>
      <c r="G157" s="62">
        <v>70000</v>
      </c>
      <c r="H157" s="62">
        <v>70000</v>
      </c>
      <c r="I157" s="62">
        <v>80000</v>
      </c>
      <c r="J157" s="62">
        <v>80000</v>
      </c>
      <c r="K157" s="62">
        <v>80000</v>
      </c>
      <c r="L157" s="62">
        <v>80000</v>
      </c>
      <c r="M157" s="62">
        <v>80000</v>
      </c>
      <c r="N157" s="63">
        <v>80000</v>
      </c>
      <c r="O157" s="231"/>
    </row>
    <row r="158" spans="1:15" x14ac:dyDescent="0.3">
      <c r="A158" s="247"/>
      <c r="B158" s="54" t="s">
        <v>9</v>
      </c>
      <c r="C158" s="59">
        <v>70000</v>
      </c>
      <c r="D158" s="59">
        <v>70000</v>
      </c>
      <c r="E158" s="59">
        <v>70000</v>
      </c>
      <c r="F158" s="59">
        <v>70000</v>
      </c>
      <c r="G158" s="59">
        <v>70000</v>
      </c>
      <c r="H158" s="59">
        <v>70000</v>
      </c>
      <c r="I158" s="59">
        <v>90000</v>
      </c>
      <c r="J158" s="59">
        <v>90000</v>
      </c>
      <c r="K158" s="59">
        <v>90000</v>
      </c>
      <c r="L158" s="59">
        <v>90000</v>
      </c>
      <c r="M158" s="59">
        <v>90000</v>
      </c>
      <c r="N158" s="64">
        <v>90000</v>
      </c>
      <c r="O158" s="231"/>
    </row>
    <row r="159" spans="1:15" x14ac:dyDescent="0.3">
      <c r="A159" s="247"/>
      <c r="B159" s="54" t="s">
        <v>10</v>
      </c>
      <c r="C159" s="59">
        <v>70000</v>
      </c>
      <c r="D159" s="59">
        <v>70000</v>
      </c>
      <c r="E159" s="59">
        <v>70000</v>
      </c>
      <c r="F159" s="59">
        <v>70000</v>
      </c>
      <c r="G159" s="59">
        <v>70000</v>
      </c>
      <c r="H159" s="59">
        <v>70000</v>
      </c>
      <c r="I159" s="59">
        <v>70000</v>
      </c>
      <c r="J159" s="59">
        <v>70000</v>
      </c>
      <c r="K159" s="59">
        <v>70000</v>
      </c>
      <c r="L159" s="59">
        <v>70000</v>
      </c>
      <c r="M159" s="59">
        <v>70000</v>
      </c>
      <c r="N159" s="64">
        <v>70000</v>
      </c>
      <c r="O159" s="231"/>
    </row>
    <row r="160" spans="1:15" x14ac:dyDescent="0.3">
      <c r="A160" s="247"/>
      <c r="B160" s="54" t="s">
        <v>11</v>
      </c>
      <c r="C160" s="157">
        <v>50000</v>
      </c>
      <c r="D160" s="157">
        <v>50000</v>
      </c>
      <c r="E160" s="157">
        <v>50000</v>
      </c>
      <c r="F160" s="157">
        <v>50000</v>
      </c>
      <c r="G160" s="157">
        <v>50000</v>
      </c>
      <c r="H160" s="157">
        <v>50000</v>
      </c>
      <c r="I160" s="157">
        <v>60000</v>
      </c>
      <c r="J160" s="157">
        <v>60000</v>
      </c>
      <c r="K160" s="157">
        <v>60000</v>
      </c>
      <c r="L160" s="157">
        <v>60000</v>
      </c>
      <c r="M160" s="157">
        <v>60000</v>
      </c>
      <c r="N160" s="58">
        <v>60000</v>
      </c>
      <c r="O160" s="231"/>
    </row>
    <row r="161" spans="1:15" x14ac:dyDescent="0.3">
      <c r="A161" s="247"/>
      <c r="B161" s="54" t="s">
        <v>12</v>
      </c>
      <c r="C161" s="157">
        <v>40000</v>
      </c>
      <c r="D161" s="157">
        <v>40000</v>
      </c>
      <c r="E161" s="157">
        <v>40000</v>
      </c>
      <c r="F161" s="157">
        <v>40000</v>
      </c>
      <c r="G161" s="157">
        <v>40000</v>
      </c>
      <c r="H161" s="157">
        <v>40000</v>
      </c>
      <c r="I161" s="157">
        <v>50000</v>
      </c>
      <c r="J161" s="157">
        <v>50000</v>
      </c>
      <c r="K161" s="157">
        <v>50000</v>
      </c>
      <c r="L161" s="157">
        <v>50000</v>
      </c>
      <c r="M161" s="157">
        <v>50000</v>
      </c>
      <c r="N161" s="58">
        <v>50000</v>
      </c>
      <c r="O161" s="231"/>
    </row>
    <row r="162" spans="1:15" x14ac:dyDescent="0.3">
      <c r="A162" s="247"/>
      <c r="B162" s="54" t="s">
        <v>59</v>
      </c>
      <c r="C162" s="59">
        <v>40000</v>
      </c>
      <c r="D162" s="59">
        <v>40000</v>
      </c>
      <c r="E162" s="59">
        <v>40000</v>
      </c>
      <c r="F162" s="59">
        <v>40000</v>
      </c>
      <c r="G162" s="59">
        <v>40000</v>
      </c>
      <c r="H162" s="59">
        <v>40000</v>
      </c>
      <c r="I162" s="59">
        <v>60000</v>
      </c>
      <c r="J162" s="59">
        <v>60000</v>
      </c>
      <c r="K162" s="59">
        <v>60000</v>
      </c>
      <c r="L162" s="59">
        <v>60000</v>
      </c>
      <c r="M162" s="59">
        <v>60000</v>
      </c>
      <c r="N162" s="64">
        <v>60000</v>
      </c>
      <c r="O162" s="231"/>
    </row>
    <row r="163" spans="1:15" x14ac:dyDescent="0.3">
      <c r="A163" s="247"/>
      <c r="B163" s="54" t="s">
        <v>60</v>
      </c>
      <c r="C163" s="59">
        <v>50000</v>
      </c>
      <c r="D163" s="59">
        <v>50000</v>
      </c>
      <c r="E163" s="59">
        <v>50000</v>
      </c>
      <c r="F163" s="59">
        <v>50000</v>
      </c>
      <c r="G163" s="59">
        <v>50000</v>
      </c>
      <c r="H163" s="59">
        <v>50000</v>
      </c>
      <c r="I163" s="59">
        <v>60000</v>
      </c>
      <c r="J163" s="59">
        <v>60000</v>
      </c>
      <c r="K163" s="59">
        <v>60000</v>
      </c>
      <c r="L163" s="59">
        <v>60000</v>
      </c>
      <c r="M163" s="59">
        <v>60000</v>
      </c>
      <c r="N163" s="64">
        <v>60000</v>
      </c>
      <c r="O163" s="231"/>
    </row>
    <row r="164" spans="1:15" ht="15" thickBot="1" x14ac:dyDescent="0.35">
      <c r="A164" s="248"/>
      <c r="B164" s="42" t="s">
        <v>7</v>
      </c>
      <c r="C164" s="60">
        <f>SUM(C157:C163)</f>
        <v>390000</v>
      </c>
      <c r="D164" s="60">
        <f t="shared" ref="D164:N164" si="18">SUM(D157:D163)</f>
        <v>390000</v>
      </c>
      <c r="E164" s="60">
        <f t="shared" si="18"/>
        <v>390000</v>
      </c>
      <c r="F164" s="60">
        <f t="shared" si="18"/>
        <v>390000</v>
      </c>
      <c r="G164" s="60">
        <f t="shared" si="18"/>
        <v>390000</v>
      </c>
      <c r="H164" s="60">
        <f t="shared" si="18"/>
        <v>390000</v>
      </c>
      <c r="I164" s="60">
        <f t="shared" si="18"/>
        <v>470000</v>
      </c>
      <c r="J164" s="60">
        <f t="shared" si="18"/>
        <v>470000</v>
      </c>
      <c r="K164" s="60">
        <f t="shared" si="18"/>
        <v>470000</v>
      </c>
      <c r="L164" s="60">
        <f t="shared" si="18"/>
        <v>470000</v>
      </c>
      <c r="M164" s="60">
        <f t="shared" si="18"/>
        <v>470000</v>
      </c>
      <c r="N164" s="61">
        <f t="shared" si="18"/>
        <v>470000</v>
      </c>
      <c r="O164" s="231"/>
    </row>
    <row r="165" spans="1:15" x14ac:dyDescent="0.3">
      <c r="A165" s="247"/>
      <c r="B165" s="54" t="s">
        <v>14</v>
      </c>
      <c r="C165" s="157">
        <v>30000</v>
      </c>
      <c r="D165" s="157">
        <v>30000</v>
      </c>
      <c r="E165" s="157">
        <v>30000</v>
      </c>
      <c r="F165" s="157">
        <v>30000</v>
      </c>
      <c r="G165" s="157">
        <v>30000</v>
      </c>
      <c r="H165" s="157">
        <v>30000</v>
      </c>
      <c r="I165" s="157">
        <v>30000</v>
      </c>
      <c r="J165" s="157">
        <v>30000</v>
      </c>
      <c r="K165" s="157">
        <v>30000</v>
      </c>
      <c r="L165" s="157">
        <v>30000</v>
      </c>
      <c r="M165" s="157">
        <v>30000</v>
      </c>
      <c r="N165" s="58">
        <v>30000</v>
      </c>
      <c r="O165" s="231"/>
    </row>
    <row r="166" spans="1:15" x14ac:dyDescent="0.3">
      <c r="A166" s="247"/>
      <c r="B166" s="54" t="s">
        <v>15</v>
      </c>
      <c r="C166" s="157">
        <v>22000</v>
      </c>
      <c r="D166" s="157">
        <v>22000</v>
      </c>
      <c r="E166" s="157">
        <v>22000</v>
      </c>
      <c r="F166" s="157">
        <v>22000</v>
      </c>
      <c r="G166" s="157">
        <v>22000</v>
      </c>
      <c r="H166" s="157">
        <v>22000</v>
      </c>
      <c r="I166" s="157">
        <v>22000</v>
      </c>
      <c r="J166" s="157">
        <v>22000</v>
      </c>
      <c r="K166" s="157">
        <v>22000</v>
      </c>
      <c r="L166" s="157">
        <v>22000</v>
      </c>
      <c r="M166" s="157">
        <v>22000</v>
      </c>
      <c r="N166" s="58">
        <v>22000</v>
      </c>
      <c r="O166" s="231"/>
    </row>
    <row r="167" spans="1:15" x14ac:dyDescent="0.3">
      <c r="A167" s="247"/>
      <c r="B167" s="54" t="s">
        <v>16</v>
      </c>
      <c r="C167" s="157">
        <v>1000</v>
      </c>
      <c r="D167" s="157">
        <v>1000</v>
      </c>
      <c r="E167" s="157">
        <v>1000</v>
      </c>
      <c r="F167" s="157">
        <v>1000</v>
      </c>
      <c r="G167" s="157">
        <v>1000</v>
      </c>
      <c r="H167" s="157">
        <v>1000</v>
      </c>
      <c r="I167" s="157">
        <v>1000</v>
      </c>
      <c r="J167" s="157">
        <v>1000</v>
      </c>
      <c r="K167" s="157">
        <v>1000</v>
      </c>
      <c r="L167" s="157">
        <v>1000</v>
      </c>
      <c r="M167" s="157">
        <v>1000</v>
      </c>
      <c r="N167" s="58">
        <v>1000</v>
      </c>
      <c r="O167" s="231"/>
    </row>
    <row r="168" spans="1:15" x14ac:dyDescent="0.3">
      <c r="A168" s="247"/>
      <c r="B168" s="54" t="s">
        <v>52</v>
      </c>
      <c r="C168" s="59">
        <v>100000</v>
      </c>
      <c r="D168" s="59">
        <v>100000</v>
      </c>
      <c r="E168" s="59">
        <v>100000</v>
      </c>
      <c r="F168" s="59">
        <v>100000</v>
      </c>
      <c r="G168" s="59">
        <v>100000</v>
      </c>
      <c r="H168" s="59">
        <v>100000</v>
      </c>
      <c r="I168" s="59">
        <v>100000</v>
      </c>
      <c r="J168" s="59">
        <v>100000</v>
      </c>
      <c r="K168" s="59">
        <v>100000</v>
      </c>
      <c r="L168" s="59">
        <v>100000</v>
      </c>
      <c r="M168" s="59">
        <v>100000</v>
      </c>
      <c r="N168" s="64">
        <v>100000</v>
      </c>
      <c r="O168" s="231"/>
    </row>
    <row r="169" spans="1:15" ht="15" thickBot="1" x14ac:dyDescent="0.35">
      <c r="A169" s="248"/>
      <c r="B169" s="43" t="s">
        <v>7</v>
      </c>
      <c r="C169" s="60">
        <f t="shared" ref="C169:N169" si="19">SUM(C165:C168)</f>
        <v>153000</v>
      </c>
      <c r="D169" s="60">
        <f t="shared" si="19"/>
        <v>153000</v>
      </c>
      <c r="E169" s="60">
        <f t="shared" si="19"/>
        <v>153000</v>
      </c>
      <c r="F169" s="60">
        <f t="shared" si="19"/>
        <v>153000</v>
      </c>
      <c r="G169" s="60">
        <f t="shared" si="19"/>
        <v>153000</v>
      </c>
      <c r="H169" s="60">
        <f t="shared" si="19"/>
        <v>153000</v>
      </c>
      <c r="I169" s="60">
        <f t="shared" si="19"/>
        <v>153000</v>
      </c>
      <c r="J169" s="60">
        <f t="shared" si="19"/>
        <v>153000</v>
      </c>
      <c r="K169" s="60">
        <f t="shared" si="19"/>
        <v>153000</v>
      </c>
      <c r="L169" s="60">
        <f t="shared" si="19"/>
        <v>153000</v>
      </c>
      <c r="M169" s="60">
        <f t="shared" si="19"/>
        <v>153000</v>
      </c>
      <c r="N169" s="61">
        <f t="shared" si="19"/>
        <v>153000</v>
      </c>
      <c r="O169" s="231"/>
    </row>
    <row r="170" spans="1:15" ht="15" thickBot="1" x14ac:dyDescent="0.35">
      <c r="A170" s="234" t="s">
        <v>106</v>
      </c>
      <c r="B170" s="235"/>
      <c r="C170" s="30">
        <f t="shared" ref="C170:N170" si="20">SUM(C156+C164+C169)</f>
        <v>3783000</v>
      </c>
      <c r="D170" s="30">
        <f t="shared" si="20"/>
        <v>3783000</v>
      </c>
      <c r="E170" s="30">
        <f t="shared" si="20"/>
        <v>3783000</v>
      </c>
      <c r="F170" s="30">
        <f t="shared" si="20"/>
        <v>3823000</v>
      </c>
      <c r="G170" s="30">
        <f t="shared" si="20"/>
        <v>3823000</v>
      </c>
      <c r="H170" s="30">
        <f t="shared" si="20"/>
        <v>3823000</v>
      </c>
      <c r="I170" s="30">
        <f t="shared" si="20"/>
        <v>3903000</v>
      </c>
      <c r="J170" s="30">
        <f t="shared" si="20"/>
        <v>3903000</v>
      </c>
      <c r="K170" s="30">
        <f t="shared" si="20"/>
        <v>3923000</v>
      </c>
      <c r="L170" s="30">
        <f t="shared" si="20"/>
        <v>3923000</v>
      </c>
      <c r="M170" s="30">
        <f t="shared" si="20"/>
        <v>3923000</v>
      </c>
      <c r="N170" s="34">
        <f t="shared" si="20"/>
        <v>3923000</v>
      </c>
      <c r="O170" s="232"/>
    </row>
  </sheetData>
  <mergeCells count="90">
    <mergeCell ref="A136:O136"/>
    <mergeCell ref="A138:A156"/>
    <mergeCell ref="O138:O170"/>
    <mergeCell ref="A157:A164"/>
    <mergeCell ref="A165:A169"/>
    <mergeCell ref="A170:B170"/>
    <mergeCell ref="A101:A119"/>
    <mergeCell ref="O101:O133"/>
    <mergeCell ref="A120:A127"/>
    <mergeCell ref="A128:A132"/>
    <mergeCell ref="A133:B133"/>
    <mergeCell ref="A99:O99"/>
    <mergeCell ref="A96:B96"/>
    <mergeCell ref="O65:O96"/>
    <mergeCell ref="A63:O63"/>
    <mergeCell ref="AB64:AC64"/>
    <mergeCell ref="AB65:AC95"/>
    <mergeCell ref="X65:X95"/>
    <mergeCell ref="V95:W95"/>
    <mergeCell ref="AA65:AA95"/>
    <mergeCell ref="Y95:Z95"/>
    <mergeCell ref="R65:R95"/>
    <mergeCell ref="P95:Q95"/>
    <mergeCell ref="U65:U95"/>
    <mergeCell ref="S95:T95"/>
    <mergeCell ref="A65:A82"/>
    <mergeCell ref="A83:A90"/>
    <mergeCell ref="G5:G6"/>
    <mergeCell ref="G7:G8"/>
    <mergeCell ref="H5:H6"/>
    <mergeCell ref="H7:H8"/>
    <mergeCell ref="A91:A95"/>
    <mergeCell ref="F5:F6"/>
    <mergeCell ref="F7:F8"/>
    <mergeCell ref="E5:E6"/>
    <mergeCell ref="C5:C6"/>
    <mergeCell ref="C7:C8"/>
    <mergeCell ref="E7:E8"/>
    <mergeCell ref="D5:D6"/>
    <mergeCell ref="D7:D8"/>
    <mergeCell ref="A35:A49"/>
    <mergeCell ref="A50:A55"/>
    <mergeCell ref="A56:A60"/>
    <mergeCell ref="H18:H19"/>
    <mergeCell ref="N18:N19"/>
    <mergeCell ref="I20:I21"/>
    <mergeCell ref="J20:J21"/>
    <mergeCell ref="K20:K21"/>
    <mergeCell ref="L20:L21"/>
    <mergeCell ref="M20:M21"/>
    <mergeCell ref="N20:N21"/>
    <mergeCell ref="I18:I19"/>
    <mergeCell ref="J18:J19"/>
    <mergeCell ref="J7:J8"/>
    <mergeCell ref="K7:K8"/>
    <mergeCell ref="N5:N6"/>
    <mergeCell ref="I5:I6"/>
    <mergeCell ref="I7:I8"/>
    <mergeCell ref="O35:O61"/>
    <mergeCell ref="A12:A17"/>
    <mergeCell ref="A61:B61"/>
    <mergeCell ref="A1:O1"/>
    <mergeCell ref="A31:B31"/>
    <mergeCell ref="O3:O31"/>
    <mergeCell ref="A33:O33"/>
    <mergeCell ref="A3:A11"/>
    <mergeCell ref="L5:L6"/>
    <mergeCell ref="L7:L8"/>
    <mergeCell ref="M5:M6"/>
    <mergeCell ref="M7:M8"/>
    <mergeCell ref="K5:K6"/>
    <mergeCell ref="N7:N8"/>
    <mergeCell ref="J5:J6"/>
    <mergeCell ref="A18:A23"/>
    <mergeCell ref="K18:K19"/>
    <mergeCell ref="L18:L19"/>
    <mergeCell ref="M18:M19"/>
    <mergeCell ref="A26:A30"/>
    <mergeCell ref="A24:A25"/>
    <mergeCell ref="G18:G19"/>
    <mergeCell ref="C20:C21"/>
    <mergeCell ref="D20:D21"/>
    <mergeCell ref="E20:E21"/>
    <mergeCell ref="F20:F21"/>
    <mergeCell ref="G20:G21"/>
    <mergeCell ref="C18:C19"/>
    <mergeCell ref="D18:D19"/>
    <mergeCell ref="E18:E19"/>
    <mergeCell ref="F18:F19"/>
    <mergeCell ref="H20:H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CA16-C0FC-43F2-ACAB-AB8593696B32}">
  <dimension ref="A1:Q86"/>
  <sheetViews>
    <sheetView topLeftCell="A61" workbookViewId="0">
      <selection activeCell="A71" sqref="A71:Q71"/>
    </sheetView>
  </sheetViews>
  <sheetFormatPr defaultRowHeight="14.4" x14ac:dyDescent="0.3"/>
  <cols>
    <col min="1" max="1" width="13.21875" customWidth="1"/>
    <col min="2" max="2" width="24.6640625" customWidth="1"/>
    <col min="3" max="3" width="10.77734375" style="74" customWidth="1"/>
    <col min="4" max="17" width="10.77734375" customWidth="1"/>
  </cols>
  <sheetData>
    <row r="1" spans="1:17" ht="15" thickBot="1" x14ac:dyDescent="0.35">
      <c r="A1" s="285" t="s">
        <v>43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7"/>
      <c r="Q1" s="140"/>
    </row>
    <row r="2" spans="1:17" ht="15" customHeight="1" thickBot="1" x14ac:dyDescent="0.35">
      <c r="A2" s="288" t="s">
        <v>34</v>
      </c>
      <c r="B2" s="289" t="s">
        <v>116</v>
      </c>
      <c r="C2" s="293" t="s">
        <v>139</v>
      </c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5"/>
      <c r="P2" s="283" t="s">
        <v>29</v>
      </c>
      <c r="Q2" s="140"/>
    </row>
    <row r="3" spans="1:17" ht="15" thickBot="1" x14ac:dyDescent="0.35">
      <c r="A3" s="282"/>
      <c r="B3" s="290"/>
      <c r="C3" s="81" t="s">
        <v>117</v>
      </c>
      <c r="D3" s="78" t="s">
        <v>23</v>
      </c>
      <c r="E3" s="78" t="s">
        <v>30</v>
      </c>
      <c r="F3" s="41" t="s">
        <v>18</v>
      </c>
      <c r="G3" s="41" t="s">
        <v>19</v>
      </c>
      <c r="H3" s="41" t="s">
        <v>20</v>
      </c>
      <c r="I3" s="41" t="s">
        <v>21</v>
      </c>
      <c r="J3" s="41" t="s">
        <v>22</v>
      </c>
      <c r="K3" s="41" t="s">
        <v>24</v>
      </c>
      <c r="L3" s="41" t="s">
        <v>25</v>
      </c>
      <c r="M3" s="41" t="s">
        <v>26</v>
      </c>
      <c r="N3" s="41" t="s">
        <v>27</v>
      </c>
      <c r="O3" s="41" t="s">
        <v>28</v>
      </c>
      <c r="P3" s="284"/>
      <c r="Q3" s="140"/>
    </row>
    <row r="4" spans="1:17" ht="15" thickBot="1" x14ac:dyDescent="0.35">
      <c r="A4" s="271" t="s">
        <v>31</v>
      </c>
      <c r="B4" s="93" t="s">
        <v>38</v>
      </c>
      <c r="C4" s="111">
        <v>180</v>
      </c>
      <c r="D4" s="113">
        <v>0</v>
      </c>
      <c r="E4" s="73">
        <v>0</v>
      </c>
      <c r="F4" s="73">
        <v>0</v>
      </c>
      <c r="G4" s="73">
        <v>0</v>
      </c>
      <c r="H4" s="73">
        <v>0</v>
      </c>
      <c r="I4" s="73">
        <v>0</v>
      </c>
      <c r="J4" s="73">
        <v>0</v>
      </c>
      <c r="K4" s="73">
        <v>0</v>
      </c>
      <c r="L4" s="73">
        <v>0</v>
      </c>
      <c r="M4" s="73">
        <v>0</v>
      </c>
      <c r="N4" s="73">
        <v>2</v>
      </c>
      <c r="O4" s="114">
        <v>2</v>
      </c>
      <c r="P4" s="273">
        <f>SUM(D15:O15)</f>
        <v>1768200</v>
      </c>
      <c r="Q4" s="140"/>
    </row>
    <row r="5" spans="1:17" s="105" customFormat="1" ht="15" thickBot="1" x14ac:dyDescent="0.35">
      <c r="A5" s="272"/>
      <c r="B5" s="291" t="s">
        <v>115</v>
      </c>
      <c r="C5" s="269"/>
      <c r="D5" s="117">
        <f>D4*C4</f>
        <v>0</v>
      </c>
      <c r="E5" s="118">
        <f>E4*C4</f>
        <v>0</v>
      </c>
      <c r="F5" s="118">
        <f>F4*C4</f>
        <v>0</v>
      </c>
      <c r="G5" s="118">
        <f>G4*C4</f>
        <v>0</v>
      </c>
      <c r="H5" s="118">
        <f>H4*C4</f>
        <v>0</v>
      </c>
      <c r="I5" s="118">
        <f>I4*C4</f>
        <v>0</v>
      </c>
      <c r="J5" s="118">
        <f>J4*C4</f>
        <v>0</v>
      </c>
      <c r="K5" s="118">
        <f>K4*C4</f>
        <v>0</v>
      </c>
      <c r="L5" s="118">
        <f>L4*C4</f>
        <v>0</v>
      </c>
      <c r="M5" s="118">
        <f>M4*C4</f>
        <v>0</v>
      </c>
      <c r="N5" s="118">
        <f>N4*C4</f>
        <v>360</v>
      </c>
      <c r="O5" s="119">
        <f>O4*C4</f>
        <v>360</v>
      </c>
      <c r="P5" s="274"/>
    </row>
    <row r="6" spans="1:17" ht="15" thickBot="1" x14ac:dyDescent="0.35">
      <c r="A6" s="270" t="s">
        <v>33</v>
      </c>
      <c r="B6" s="94" t="s">
        <v>35</v>
      </c>
      <c r="C6" s="109">
        <v>550</v>
      </c>
      <c r="D6" s="66">
        <v>0</v>
      </c>
      <c r="E6" s="67">
        <v>0</v>
      </c>
      <c r="F6" s="67">
        <v>0</v>
      </c>
      <c r="G6" s="67">
        <v>0</v>
      </c>
      <c r="H6" s="67">
        <v>0</v>
      </c>
      <c r="I6" s="67">
        <v>2</v>
      </c>
      <c r="J6" s="67">
        <v>3</v>
      </c>
      <c r="K6" s="67">
        <v>5</v>
      </c>
      <c r="L6" s="67">
        <v>5</v>
      </c>
      <c r="M6" s="67">
        <v>8</v>
      </c>
      <c r="N6" s="67">
        <v>10</v>
      </c>
      <c r="O6" s="68">
        <v>14</v>
      </c>
      <c r="P6" s="274"/>
      <c r="Q6" s="140"/>
    </row>
    <row r="7" spans="1:17" ht="15" thickBot="1" x14ac:dyDescent="0.35">
      <c r="A7" s="271"/>
      <c r="B7" s="95" t="s">
        <v>36</v>
      </c>
      <c r="C7" s="110">
        <v>170</v>
      </c>
      <c r="D7" s="40">
        <v>0</v>
      </c>
      <c r="E7" s="70">
        <v>0</v>
      </c>
      <c r="F7" s="212">
        <v>0</v>
      </c>
      <c r="G7" s="212">
        <v>0</v>
      </c>
      <c r="H7" s="212">
        <v>0</v>
      </c>
      <c r="I7" s="70">
        <v>1</v>
      </c>
      <c r="J7" s="70">
        <v>2</v>
      </c>
      <c r="K7" s="70">
        <v>3</v>
      </c>
      <c r="L7" s="70">
        <v>4</v>
      </c>
      <c r="M7" s="70">
        <v>7</v>
      </c>
      <c r="N7" s="70">
        <v>8</v>
      </c>
      <c r="O7" s="88">
        <v>10</v>
      </c>
      <c r="P7" s="274"/>
      <c r="Q7" s="140"/>
    </row>
    <row r="8" spans="1:17" x14ac:dyDescent="0.3">
      <c r="A8" s="271"/>
      <c r="B8" s="95" t="s">
        <v>37</v>
      </c>
      <c r="C8" s="110">
        <v>85</v>
      </c>
      <c r="D8" s="40">
        <v>0</v>
      </c>
      <c r="E8" s="70">
        <v>0</v>
      </c>
      <c r="F8" s="212">
        <v>0</v>
      </c>
      <c r="G8" s="212">
        <v>0</v>
      </c>
      <c r="H8" s="212">
        <v>0</v>
      </c>
      <c r="I8" s="70">
        <v>2</v>
      </c>
      <c r="J8" s="70">
        <v>2</v>
      </c>
      <c r="K8" s="70">
        <v>4</v>
      </c>
      <c r="L8" s="70">
        <v>4</v>
      </c>
      <c r="M8" s="70">
        <v>6</v>
      </c>
      <c r="N8" s="70">
        <v>8</v>
      </c>
      <c r="O8" s="88">
        <v>10</v>
      </c>
      <c r="P8" s="274"/>
      <c r="Q8" s="140"/>
    </row>
    <row r="9" spans="1:17" ht="15" thickBot="1" x14ac:dyDescent="0.35">
      <c r="A9" s="271"/>
      <c r="B9" s="96" t="s">
        <v>39</v>
      </c>
      <c r="C9" s="112">
        <v>200</v>
      </c>
      <c r="D9" s="76">
        <v>0</v>
      </c>
      <c r="E9" s="72">
        <v>0</v>
      </c>
      <c r="F9" s="72">
        <v>0</v>
      </c>
      <c r="G9" s="72">
        <v>0</v>
      </c>
      <c r="H9" s="72">
        <v>0</v>
      </c>
      <c r="I9" s="72">
        <v>0</v>
      </c>
      <c r="J9" s="72">
        <v>0</v>
      </c>
      <c r="K9" s="72">
        <v>0</v>
      </c>
      <c r="L9" s="72">
        <v>0</v>
      </c>
      <c r="M9" s="72">
        <v>0</v>
      </c>
      <c r="N9" s="72">
        <v>0</v>
      </c>
      <c r="O9" s="89">
        <v>0</v>
      </c>
      <c r="P9" s="274"/>
      <c r="Q9" s="140"/>
    </row>
    <row r="10" spans="1:17" s="105" customFormat="1" ht="15" thickBot="1" x14ac:dyDescent="0.35">
      <c r="A10" s="272"/>
      <c r="B10" s="291" t="s">
        <v>115</v>
      </c>
      <c r="C10" s="269"/>
      <c r="D10" s="117">
        <f xml:space="preserve"> SUMPRODUCT(D6:D9, C6:C9)</f>
        <v>0</v>
      </c>
      <c r="E10" s="118">
        <f>SUMPRODUCT(E6:E9, C6:C9)</f>
        <v>0</v>
      </c>
      <c r="F10" s="118">
        <f>SUMPRODUCT(F6:F9, C6:C9)</f>
        <v>0</v>
      </c>
      <c r="G10" s="118">
        <f>SUMPRODUCT(G6:G9, C6:C9)</f>
        <v>0</v>
      </c>
      <c r="H10" s="118">
        <f>SUMPRODUCT(H6:H9, C6:C9)</f>
        <v>0</v>
      </c>
      <c r="I10" s="118">
        <f>SUMPRODUCT(I6:I9, C6:C9)</f>
        <v>1440</v>
      </c>
      <c r="J10" s="118">
        <f>SUMPRODUCT(J6:J9, C6:C9)</f>
        <v>2160</v>
      </c>
      <c r="K10" s="118">
        <f>SUMPRODUCT(K6:K9, C6:C9)</f>
        <v>3600</v>
      </c>
      <c r="L10" s="118">
        <f>SUMPRODUCT(L6:L9, C6:C9)</f>
        <v>3770</v>
      </c>
      <c r="M10" s="118">
        <f>SUMPRODUCT(M6:M9, C6:C9)</f>
        <v>6100</v>
      </c>
      <c r="N10" s="118">
        <f>SUMPRODUCT(N6:N9, C6:C9)</f>
        <v>7540</v>
      </c>
      <c r="O10" s="119">
        <f>SUMPRODUCT(O6:O9, C6:C9)</f>
        <v>10250</v>
      </c>
      <c r="P10" s="274"/>
    </row>
    <row r="11" spans="1:17" x14ac:dyDescent="0.3">
      <c r="A11" s="270" t="s">
        <v>32</v>
      </c>
      <c r="B11" s="97" t="s">
        <v>40</v>
      </c>
      <c r="C11" s="109">
        <v>600</v>
      </c>
      <c r="D11" s="101">
        <v>0</v>
      </c>
      <c r="E11" s="82">
        <v>0</v>
      </c>
      <c r="F11" s="82">
        <v>0</v>
      </c>
      <c r="G11" s="82">
        <v>0</v>
      </c>
      <c r="H11" s="82">
        <v>0</v>
      </c>
      <c r="I11" s="82">
        <v>0</v>
      </c>
      <c r="J11" s="82">
        <v>3</v>
      </c>
      <c r="K11" s="82">
        <v>3</v>
      </c>
      <c r="L11" s="82">
        <v>5</v>
      </c>
      <c r="M11" s="82">
        <v>7</v>
      </c>
      <c r="N11" s="82">
        <v>8</v>
      </c>
      <c r="O11" s="90">
        <v>10</v>
      </c>
      <c r="P11" s="274"/>
      <c r="Q11" s="140"/>
    </row>
    <row r="12" spans="1:17" x14ac:dyDescent="0.3">
      <c r="A12" s="271"/>
      <c r="B12" s="98" t="s">
        <v>41</v>
      </c>
      <c r="C12" s="110">
        <v>200</v>
      </c>
      <c r="D12" s="103">
        <v>0</v>
      </c>
      <c r="E12" s="83">
        <v>0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3</v>
      </c>
      <c r="O12" s="91">
        <v>4</v>
      </c>
      <c r="P12" s="274"/>
      <c r="Q12" s="140"/>
    </row>
    <row r="13" spans="1:17" s="35" customFormat="1" ht="15" thickBot="1" x14ac:dyDescent="0.35">
      <c r="A13" s="271"/>
      <c r="B13" s="99" t="s">
        <v>42</v>
      </c>
      <c r="C13" s="112">
        <v>120</v>
      </c>
      <c r="D13" s="116">
        <v>0</v>
      </c>
      <c r="E13" s="86">
        <v>0</v>
      </c>
      <c r="F13" s="86">
        <v>0</v>
      </c>
      <c r="G13" s="86">
        <v>0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92">
        <v>3</v>
      </c>
      <c r="P13" s="274"/>
      <c r="Q13" s="140"/>
    </row>
    <row r="14" spans="1:17" s="105" customFormat="1" ht="15" thickBot="1" x14ac:dyDescent="0.35">
      <c r="A14" s="272"/>
      <c r="B14" s="291" t="s">
        <v>115</v>
      </c>
      <c r="C14" s="269"/>
      <c r="D14" s="117">
        <f xml:space="preserve"> SUMPRODUCT(D11:D13, C11:C13)</f>
        <v>0</v>
      </c>
      <c r="E14" s="118">
        <f xml:space="preserve"> SUMPRODUCT(E11:E13, C11:C13)</f>
        <v>0</v>
      </c>
      <c r="F14" s="118">
        <f xml:space="preserve"> SUMPRODUCT(F11:F13, C11:C13)</f>
        <v>0</v>
      </c>
      <c r="G14" s="118">
        <f xml:space="preserve"> SUMPRODUCT(G11:G13, C11:C13)</f>
        <v>0</v>
      </c>
      <c r="H14" s="118">
        <f xml:space="preserve"> SUMPRODUCT(H11:H13, C11:C13)</f>
        <v>0</v>
      </c>
      <c r="I14" s="118">
        <f xml:space="preserve"> SUMPRODUCT(I11:I13, C11:C13)</f>
        <v>0</v>
      </c>
      <c r="J14" s="118">
        <f xml:space="preserve"> SUMPRODUCT(J11:J13, C11:C13)</f>
        <v>1800</v>
      </c>
      <c r="K14" s="118">
        <f xml:space="preserve"> SUMPRODUCT(K11:K13, C11:C13)</f>
        <v>1800</v>
      </c>
      <c r="L14" s="118">
        <f xml:space="preserve"> SUMPRODUCT(L11:L13, C11:C13)</f>
        <v>3000</v>
      </c>
      <c r="M14" s="118">
        <f xml:space="preserve"> SUMPRODUCT(M11:M13, C11:C13)</f>
        <v>4200</v>
      </c>
      <c r="N14" s="118">
        <f xml:space="preserve"> SUMPRODUCT(N11:N13, C11:C13)</f>
        <v>5400</v>
      </c>
      <c r="O14" s="119">
        <f xml:space="preserve"> SUMPRODUCT(O11:O13, C11:C13)</f>
        <v>7160</v>
      </c>
      <c r="P14" s="274"/>
    </row>
    <row r="15" spans="1:17" ht="15" thickBot="1" x14ac:dyDescent="0.35">
      <c r="A15" s="262" t="s">
        <v>118</v>
      </c>
      <c r="B15" s="263"/>
      <c r="C15" s="264"/>
      <c r="D15" s="106">
        <f t="shared" ref="D15:O15" si="0">SUM(D5+D10+D14)*30</f>
        <v>0</v>
      </c>
      <c r="E15" s="107">
        <f t="shared" si="0"/>
        <v>0</v>
      </c>
      <c r="F15" s="107">
        <f>SUM(F5+F10+F14)*30</f>
        <v>0</v>
      </c>
      <c r="G15" s="107">
        <f t="shared" si="0"/>
        <v>0</v>
      </c>
      <c r="H15" s="107">
        <f t="shared" si="0"/>
        <v>0</v>
      </c>
      <c r="I15" s="107">
        <f t="shared" si="0"/>
        <v>43200</v>
      </c>
      <c r="J15" s="107">
        <f t="shared" si="0"/>
        <v>118800</v>
      </c>
      <c r="K15" s="107">
        <f t="shared" si="0"/>
        <v>162000</v>
      </c>
      <c r="L15" s="107">
        <f t="shared" si="0"/>
        <v>203100</v>
      </c>
      <c r="M15" s="107">
        <f t="shared" si="0"/>
        <v>309000</v>
      </c>
      <c r="N15" s="107">
        <f t="shared" si="0"/>
        <v>399000</v>
      </c>
      <c r="O15" s="108">
        <f t="shared" si="0"/>
        <v>533100</v>
      </c>
      <c r="P15" s="275"/>
      <c r="Q15" s="140"/>
    </row>
    <row r="17" spans="1:17" ht="15" thickBot="1" x14ac:dyDescent="0.35"/>
    <row r="18" spans="1:17" ht="15" thickBot="1" x14ac:dyDescent="0.35">
      <c r="A18" s="262" t="s">
        <v>61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4"/>
    </row>
    <row r="19" spans="1:17" s="69" customFormat="1" ht="14.4" customHeight="1" thickBot="1" x14ac:dyDescent="0.35">
      <c r="A19" s="288" t="s">
        <v>34</v>
      </c>
      <c r="B19" s="289" t="s">
        <v>116</v>
      </c>
      <c r="C19" s="265" t="s">
        <v>139</v>
      </c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7"/>
      <c r="Q19" s="260" t="s">
        <v>29</v>
      </c>
    </row>
    <row r="20" spans="1:17" s="69" customFormat="1" ht="15" thickBot="1" x14ac:dyDescent="0.35">
      <c r="A20" s="282"/>
      <c r="B20" s="290"/>
      <c r="C20" s="81" t="s">
        <v>117</v>
      </c>
      <c r="D20" s="78" t="s">
        <v>23</v>
      </c>
      <c r="E20" s="78" t="s">
        <v>30</v>
      </c>
      <c r="F20" s="41" t="s">
        <v>18</v>
      </c>
      <c r="G20" s="41" t="s">
        <v>19</v>
      </c>
      <c r="H20" s="41" t="s">
        <v>20</v>
      </c>
      <c r="I20" s="41" t="s">
        <v>21</v>
      </c>
      <c r="J20" s="41" t="s">
        <v>22</v>
      </c>
      <c r="K20" s="79" t="s">
        <v>117</v>
      </c>
      <c r="L20" s="41" t="s">
        <v>24</v>
      </c>
      <c r="M20" s="41" t="s">
        <v>25</v>
      </c>
      <c r="N20" s="41" t="s">
        <v>26</v>
      </c>
      <c r="O20" s="41" t="s">
        <v>27</v>
      </c>
      <c r="P20" s="41" t="s">
        <v>28</v>
      </c>
      <c r="Q20" s="261"/>
    </row>
    <row r="21" spans="1:17" ht="15" thickBot="1" x14ac:dyDescent="0.35">
      <c r="A21" s="270" t="s">
        <v>31</v>
      </c>
      <c r="B21" s="93" t="s">
        <v>38</v>
      </c>
      <c r="C21" s="128">
        <v>200</v>
      </c>
      <c r="D21" s="120">
        <v>4</v>
      </c>
      <c r="E21" s="85">
        <v>5</v>
      </c>
      <c r="F21" s="85">
        <v>5</v>
      </c>
      <c r="G21" s="85">
        <v>7</v>
      </c>
      <c r="H21" s="85">
        <v>7</v>
      </c>
      <c r="I21" s="85">
        <v>9</v>
      </c>
      <c r="J21" s="121">
        <v>9</v>
      </c>
      <c r="K21" s="111">
        <v>215</v>
      </c>
      <c r="L21" s="120">
        <v>9</v>
      </c>
      <c r="M21" s="85">
        <v>10</v>
      </c>
      <c r="N21" s="85">
        <v>10</v>
      </c>
      <c r="O21" s="85">
        <v>12</v>
      </c>
      <c r="P21" s="87">
        <v>12</v>
      </c>
      <c r="Q21" s="273">
        <f>SUM(D32:P32)</f>
        <v>18151050</v>
      </c>
    </row>
    <row r="22" spans="1:17" s="105" customFormat="1" ht="15" thickBot="1" x14ac:dyDescent="0.35">
      <c r="A22" s="272"/>
      <c r="B22" s="291" t="s">
        <v>115</v>
      </c>
      <c r="C22" s="269"/>
      <c r="D22" s="117">
        <f>D21*C21</f>
        <v>800</v>
      </c>
      <c r="E22" s="118">
        <f>E21*C21</f>
        <v>1000</v>
      </c>
      <c r="F22" s="118">
        <f>F21*C21</f>
        <v>1000</v>
      </c>
      <c r="G22" s="118">
        <f>G21*C21</f>
        <v>1400</v>
      </c>
      <c r="H22" s="118">
        <f>H21*C21</f>
        <v>1400</v>
      </c>
      <c r="I22" s="118">
        <f>I21*C21</f>
        <v>1800</v>
      </c>
      <c r="J22" s="122">
        <f>J21*C21</f>
        <v>1800</v>
      </c>
      <c r="K22" s="123"/>
      <c r="L22" s="124">
        <f>L21*K21</f>
        <v>1935</v>
      </c>
      <c r="M22" s="124">
        <f>M21*K21</f>
        <v>2150</v>
      </c>
      <c r="N22" s="124">
        <f>N21*K21</f>
        <v>2150</v>
      </c>
      <c r="O22" s="124">
        <f>O21*K21</f>
        <v>2580</v>
      </c>
      <c r="P22" s="125">
        <f>P21*K21</f>
        <v>2580</v>
      </c>
      <c r="Q22" s="274"/>
    </row>
    <row r="23" spans="1:17" x14ac:dyDescent="0.3">
      <c r="A23" s="270" t="s">
        <v>33</v>
      </c>
      <c r="B23" s="94" t="s">
        <v>35</v>
      </c>
      <c r="C23" s="109">
        <v>610</v>
      </c>
      <c r="D23" s="66">
        <v>16</v>
      </c>
      <c r="E23" s="67">
        <v>19</v>
      </c>
      <c r="F23" s="67">
        <v>21</v>
      </c>
      <c r="G23" s="67">
        <v>21</v>
      </c>
      <c r="H23" s="67">
        <v>24</v>
      </c>
      <c r="I23" s="67">
        <v>27</v>
      </c>
      <c r="J23" s="100">
        <v>30</v>
      </c>
      <c r="K23" s="109">
        <v>635</v>
      </c>
      <c r="L23" s="66">
        <v>34</v>
      </c>
      <c r="M23" s="67">
        <v>36</v>
      </c>
      <c r="N23" s="67">
        <v>40</v>
      </c>
      <c r="O23" s="67">
        <v>45</v>
      </c>
      <c r="P23" s="68">
        <v>48</v>
      </c>
      <c r="Q23" s="274"/>
    </row>
    <row r="24" spans="1:17" x14ac:dyDescent="0.3">
      <c r="A24" s="271"/>
      <c r="B24" s="95" t="s">
        <v>36</v>
      </c>
      <c r="C24" s="110">
        <v>210</v>
      </c>
      <c r="D24" s="40">
        <v>13</v>
      </c>
      <c r="E24" s="70">
        <v>17</v>
      </c>
      <c r="F24" s="70">
        <v>19</v>
      </c>
      <c r="G24" s="70">
        <v>19</v>
      </c>
      <c r="H24" s="70">
        <v>21</v>
      </c>
      <c r="I24" s="70">
        <v>24</v>
      </c>
      <c r="J24" s="77">
        <v>28</v>
      </c>
      <c r="K24" s="110">
        <v>230</v>
      </c>
      <c r="L24" s="40">
        <v>32</v>
      </c>
      <c r="M24" s="70">
        <v>35</v>
      </c>
      <c r="N24" s="70">
        <v>37</v>
      </c>
      <c r="O24" s="70">
        <v>39</v>
      </c>
      <c r="P24" s="88">
        <v>43</v>
      </c>
      <c r="Q24" s="274"/>
    </row>
    <row r="25" spans="1:17" x14ac:dyDescent="0.3">
      <c r="A25" s="271"/>
      <c r="B25" s="95" t="s">
        <v>37</v>
      </c>
      <c r="C25" s="110">
        <v>95</v>
      </c>
      <c r="D25" s="40">
        <v>12</v>
      </c>
      <c r="E25" s="70">
        <v>15</v>
      </c>
      <c r="F25" s="70">
        <v>16</v>
      </c>
      <c r="G25" s="70">
        <v>16</v>
      </c>
      <c r="H25" s="70">
        <v>18</v>
      </c>
      <c r="I25" s="70">
        <v>22</v>
      </c>
      <c r="J25" s="77">
        <v>25</v>
      </c>
      <c r="K25" s="110">
        <v>105</v>
      </c>
      <c r="L25" s="40">
        <v>28</v>
      </c>
      <c r="M25" s="70">
        <v>31</v>
      </c>
      <c r="N25" s="70">
        <v>35</v>
      </c>
      <c r="O25" s="70">
        <v>38</v>
      </c>
      <c r="P25" s="88">
        <v>43</v>
      </c>
      <c r="Q25" s="274"/>
    </row>
    <row r="26" spans="1:17" ht="15" thickBot="1" x14ac:dyDescent="0.35">
      <c r="A26" s="271"/>
      <c r="B26" s="96" t="s">
        <v>39</v>
      </c>
      <c r="C26" s="129">
        <v>200</v>
      </c>
      <c r="D26" s="76">
        <v>0</v>
      </c>
      <c r="E26" s="72">
        <v>1</v>
      </c>
      <c r="F26" s="72">
        <v>2</v>
      </c>
      <c r="G26" s="72">
        <v>2</v>
      </c>
      <c r="H26" s="72">
        <v>2</v>
      </c>
      <c r="I26" s="72">
        <v>3</v>
      </c>
      <c r="J26" s="75">
        <v>3</v>
      </c>
      <c r="K26" s="112">
        <v>220</v>
      </c>
      <c r="L26" s="76">
        <v>4</v>
      </c>
      <c r="M26" s="72">
        <v>4</v>
      </c>
      <c r="N26" s="72">
        <v>4</v>
      </c>
      <c r="O26" s="72">
        <v>5</v>
      </c>
      <c r="P26" s="89">
        <v>5</v>
      </c>
      <c r="Q26" s="274"/>
    </row>
    <row r="27" spans="1:17" s="105" customFormat="1" ht="15" thickBot="1" x14ac:dyDescent="0.35">
      <c r="A27" s="272"/>
      <c r="B27" s="291" t="s">
        <v>115</v>
      </c>
      <c r="C27" s="269"/>
      <c r="D27" s="117">
        <f xml:space="preserve"> SUMPRODUCT(D23:D26, C23:C26)</f>
        <v>13630</v>
      </c>
      <c r="E27" s="118">
        <f>SUMPRODUCT(E23:E26, C23:C26)</f>
        <v>16785</v>
      </c>
      <c r="F27" s="118">
        <f>SUMPRODUCT(F23:F26, C23:C26)</f>
        <v>18720</v>
      </c>
      <c r="G27" s="118">
        <f>SUMPRODUCT(G23:G26, C23:C26)</f>
        <v>18720</v>
      </c>
      <c r="H27" s="118">
        <f>SUMPRODUCT(H23:H26, C23:C26)</f>
        <v>21160</v>
      </c>
      <c r="I27" s="118">
        <f>SUMPRODUCT(I23:I26, C23:C26)</f>
        <v>24200</v>
      </c>
      <c r="J27" s="122">
        <f>SUMPRODUCT(J23:J26, C23:C26)</f>
        <v>27155</v>
      </c>
      <c r="K27" s="123"/>
      <c r="L27" s="124">
        <f>SUMPRODUCT(L23:L26,K23:K26)</f>
        <v>32770</v>
      </c>
      <c r="M27" s="118">
        <f>SUMPRODUCT(M23:M26, K23:K26)</f>
        <v>35045</v>
      </c>
      <c r="N27" s="118">
        <f>SUMPRODUCT(N23:N26, K23:K26)</f>
        <v>38465</v>
      </c>
      <c r="O27" s="119">
        <f>SUMPRODUCT(O23:O26, K23:K26)</f>
        <v>42635</v>
      </c>
      <c r="P27" s="119">
        <f>SUMPRODUCT(P23:P26, K23:K26)</f>
        <v>45985</v>
      </c>
      <c r="Q27" s="274"/>
    </row>
    <row r="28" spans="1:17" x14ac:dyDescent="0.3">
      <c r="A28" s="270" t="s">
        <v>32</v>
      </c>
      <c r="B28" s="97" t="s">
        <v>40</v>
      </c>
      <c r="C28" s="109">
        <v>640</v>
      </c>
      <c r="D28" s="101">
        <v>12</v>
      </c>
      <c r="E28" s="82">
        <v>14</v>
      </c>
      <c r="F28" s="82">
        <v>17</v>
      </c>
      <c r="G28" s="82">
        <v>20</v>
      </c>
      <c r="H28" s="82">
        <v>20</v>
      </c>
      <c r="I28" s="82">
        <v>23</v>
      </c>
      <c r="J28" s="102">
        <v>23</v>
      </c>
      <c r="K28" s="109">
        <v>650</v>
      </c>
      <c r="L28" s="101">
        <v>25</v>
      </c>
      <c r="M28" s="82">
        <v>25</v>
      </c>
      <c r="N28" s="82">
        <v>26</v>
      </c>
      <c r="O28" s="82">
        <v>26</v>
      </c>
      <c r="P28" s="90">
        <v>26</v>
      </c>
      <c r="Q28" s="274"/>
    </row>
    <row r="29" spans="1:17" x14ac:dyDescent="0.3">
      <c r="A29" s="271"/>
      <c r="B29" s="98" t="s">
        <v>41</v>
      </c>
      <c r="C29" s="110">
        <v>240</v>
      </c>
      <c r="D29" s="103">
        <v>4</v>
      </c>
      <c r="E29" s="83">
        <v>6</v>
      </c>
      <c r="F29" s="83">
        <v>9</v>
      </c>
      <c r="G29" s="83">
        <v>15</v>
      </c>
      <c r="H29" s="83">
        <v>16</v>
      </c>
      <c r="I29" s="83">
        <v>18</v>
      </c>
      <c r="J29" s="104">
        <v>20</v>
      </c>
      <c r="K29" s="110">
        <v>250</v>
      </c>
      <c r="L29" s="103">
        <v>23</v>
      </c>
      <c r="M29" s="83">
        <v>23</v>
      </c>
      <c r="N29" s="83">
        <v>25</v>
      </c>
      <c r="O29" s="83">
        <v>25</v>
      </c>
      <c r="P29" s="91">
        <v>25</v>
      </c>
      <c r="Q29" s="274"/>
    </row>
    <row r="30" spans="1:17" ht="15" thickBot="1" x14ac:dyDescent="0.35">
      <c r="A30" s="271"/>
      <c r="B30" s="99" t="s">
        <v>42</v>
      </c>
      <c r="C30" s="129">
        <v>155</v>
      </c>
      <c r="D30" s="116">
        <v>3</v>
      </c>
      <c r="E30" s="86">
        <v>5</v>
      </c>
      <c r="F30" s="86">
        <v>8</v>
      </c>
      <c r="G30" s="86">
        <v>11</v>
      </c>
      <c r="H30" s="86">
        <v>13</v>
      </c>
      <c r="I30" s="86">
        <v>16</v>
      </c>
      <c r="J30" s="126">
        <v>18</v>
      </c>
      <c r="K30" s="112">
        <v>170</v>
      </c>
      <c r="L30" s="116">
        <v>20</v>
      </c>
      <c r="M30" s="86">
        <v>21</v>
      </c>
      <c r="N30" s="86">
        <v>24</v>
      </c>
      <c r="O30" s="86">
        <v>27</v>
      </c>
      <c r="P30" s="92">
        <v>29</v>
      </c>
      <c r="Q30" s="274"/>
    </row>
    <row r="31" spans="1:17" s="105" customFormat="1" ht="15" thickBot="1" x14ac:dyDescent="0.35">
      <c r="A31" s="272"/>
      <c r="B31" s="291" t="s">
        <v>115</v>
      </c>
      <c r="C31" s="269"/>
      <c r="D31" s="117">
        <f xml:space="preserve"> SUMPRODUCT(D28:D30, C28:C30)</f>
        <v>9105</v>
      </c>
      <c r="E31" s="118">
        <f xml:space="preserve"> SUMPRODUCT(E28:E30, C28:C30)</f>
        <v>11175</v>
      </c>
      <c r="F31" s="118">
        <f xml:space="preserve"> SUMPRODUCT(F28:F30, C28:C30)</f>
        <v>14280</v>
      </c>
      <c r="G31" s="118">
        <f xml:space="preserve"> SUMPRODUCT(G28:G30, C28:C30)</f>
        <v>18105</v>
      </c>
      <c r="H31" s="118">
        <f xml:space="preserve"> SUMPRODUCT(H28:H30, C28:C30)</f>
        <v>18655</v>
      </c>
      <c r="I31" s="118">
        <f xml:space="preserve"> SUMPRODUCT(I28:I30, C28:C30)</f>
        <v>21520</v>
      </c>
      <c r="J31" s="122">
        <f xml:space="preserve"> SUMPRODUCT(J28:J30, C28:C30)</f>
        <v>22310</v>
      </c>
      <c r="K31" s="123"/>
      <c r="L31" s="124">
        <f xml:space="preserve"> SUMPRODUCT(L28:L30, K28:K30)</f>
        <v>25400</v>
      </c>
      <c r="M31" s="118">
        <f xml:space="preserve"> SUMPRODUCT(M28:M30, K28:K30)</f>
        <v>25570</v>
      </c>
      <c r="N31" s="118">
        <f xml:space="preserve"> SUMPRODUCT(N28:N30, K28:K30)</f>
        <v>27230</v>
      </c>
      <c r="O31" s="119">
        <f xml:space="preserve"> SUMPRODUCT(O28:O30, K28:K30)</f>
        <v>27740</v>
      </c>
      <c r="P31" s="119">
        <f xml:space="preserve"> SUMPRODUCT(P28:P30, K28:K30)</f>
        <v>28080</v>
      </c>
      <c r="Q31" s="274"/>
    </row>
    <row r="32" spans="1:17" ht="15" thickBot="1" x14ac:dyDescent="0.35">
      <c r="A32" s="262" t="s">
        <v>118</v>
      </c>
      <c r="B32" s="263"/>
      <c r="C32" s="264"/>
      <c r="D32" s="106">
        <f>SUM(D22+D27+D31)*30</f>
        <v>706050</v>
      </c>
      <c r="E32" s="106">
        <f t="shared" ref="E32:P32" si="1">SUM(E22+E27+E31)*30</f>
        <v>868800</v>
      </c>
      <c r="F32" s="106">
        <f t="shared" si="1"/>
        <v>1020000</v>
      </c>
      <c r="G32" s="106">
        <f t="shared" si="1"/>
        <v>1146750</v>
      </c>
      <c r="H32" s="106">
        <f t="shared" si="1"/>
        <v>1236450</v>
      </c>
      <c r="I32" s="106">
        <f t="shared" si="1"/>
        <v>1425600</v>
      </c>
      <c r="J32" s="142">
        <f t="shared" si="1"/>
        <v>1537950</v>
      </c>
      <c r="K32" s="127"/>
      <c r="L32" s="106">
        <f t="shared" si="1"/>
        <v>1803150</v>
      </c>
      <c r="M32" s="106">
        <f t="shared" si="1"/>
        <v>1882950</v>
      </c>
      <c r="N32" s="106">
        <f t="shared" si="1"/>
        <v>2035350</v>
      </c>
      <c r="O32" s="106">
        <f t="shared" si="1"/>
        <v>2188650</v>
      </c>
      <c r="P32" s="106">
        <f t="shared" si="1"/>
        <v>2299350</v>
      </c>
      <c r="Q32" s="275"/>
    </row>
    <row r="34" spans="1:17" ht="15" thickBot="1" x14ac:dyDescent="0.35"/>
    <row r="35" spans="1:17" ht="15" thickBot="1" x14ac:dyDescent="0.35">
      <c r="A35" s="262" t="s">
        <v>129</v>
      </c>
      <c r="B35" s="263"/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M35" s="263"/>
      <c r="N35" s="263"/>
      <c r="O35" s="263"/>
      <c r="P35" s="263"/>
      <c r="Q35" s="264"/>
    </row>
    <row r="36" spans="1:17" ht="15" thickBot="1" x14ac:dyDescent="0.35">
      <c r="A36" s="281" t="s">
        <v>34</v>
      </c>
      <c r="B36" s="292" t="s">
        <v>116</v>
      </c>
      <c r="C36" s="279" t="s">
        <v>139</v>
      </c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60" t="s">
        <v>29</v>
      </c>
    </row>
    <row r="37" spans="1:17" ht="15" thickBot="1" x14ac:dyDescent="0.35">
      <c r="A37" s="282"/>
      <c r="B37" s="290"/>
      <c r="C37" s="79" t="s">
        <v>117</v>
      </c>
      <c r="D37" s="78" t="s">
        <v>23</v>
      </c>
      <c r="E37" s="78" t="s">
        <v>30</v>
      </c>
      <c r="F37" s="79" t="s">
        <v>117</v>
      </c>
      <c r="G37" s="41" t="s">
        <v>18</v>
      </c>
      <c r="H37" s="41" t="s">
        <v>19</v>
      </c>
      <c r="I37" s="41" t="s">
        <v>20</v>
      </c>
      <c r="J37" s="41" t="s">
        <v>21</v>
      </c>
      <c r="K37" s="41" t="s">
        <v>22</v>
      </c>
      <c r="L37" s="41" t="s">
        <v>24</v>
      </c>
      <c r="M37" s="41" t="s">
        <v>25</v>
      </c>
      <c r="N37" s="41" t="s">
        <v>26</v>
      </c>
      <c r="O37" s="41" t="s">
        <v>27</v>
      </c>
      <c r="P37" s="41" t="s">
        <v>28</v>
      </c>
      <c r="Q37" s="261"/>
    </row>
    <row r="38" spans="1:17" x14ac:dyDescent="0.3">
      <c r="A38" s="276" t="s">
        <v>31</v>
      </c>
      <c r="B38" s="130" t="s">
        <v>38</v>
      </c>
      <c r="C38" s="109">
        <v>215</v>
      </c>
      <c r="D38" s="40">
        <v>12</v>
      </c>
      <c r="E38" s="77">
        <v>12</v>
      </c>
      <c r="F38" s="109">
        <v>220</v>
      </c>
      <c r="G38" s="40">
        <v>13</v>
      </c>
      <c r="H38" s="70">
        <v>13</v>
      </c>
      <c r="I38" s="70">
        <v>13</v>
      </c>
      <c r="J38" s="70">
        <v>14</v>
      </c>
      <c r="K38" s="70">
        <v>14</v>
      </c>
      <c r="L38" s="70">
        <v>15</v>
      </c>
      <c r="M38" s="70">
        <v>15</v>
      </c>
      <c r="N38" s="70">
        <v>17</v>
      </c>
      <c r="O38" s="70">
        <v>17</v>
      </c>
      <c r="P38" s="77">
        <v>19</v>
      </c>
      <c r="Q38" s="273">
        <f>SUM(D50:P50)</f>
        <v>38744550</v>
      </c>
    </row>
    <row r="39" spans="1:17" ht="15" thickBot="1" x14ac:dyDescent="0.35">
      <c r="A39" s="277"/>
      <c r="B39" s="130" t="s">
        <v>62</v>
      </c>
      <c r="C39" s="129">
        <v>130</v>
      </c>
      <c r="D39" s="40">
        <v>1</v>
      </c>
      <c r="E39" s="77">
        <v>1</v>
      </c>
      <c r="F39" s="112">
        <v>130</v>
      </c>
      <c r="G39" s="40">
        <v>2</v>
      </c>
      <c r="H39" s="70">
        <v>2</v>
      </c>
      <c r="I39" s="70">
        <v>2</v>
      </c>
      <c r="J39" s="70">
        <v>3</v>
      </c>
      <c r="K39" s="70">
        <v>3</v>
      </c>
      <c r="L39" s="70">
        <v>3</v>
      </c>
      <c r="M39" s="70">
        <v>4</v>
      </c>
      <c r="N39" s="70">
        <v>6</v>
      </c>
      <c r="O39" s="70">
        <v>6</v>
      </c>
      <c r="P39" s="77">
        <v>8</v>
      </c>
      <c r="Q39" s="274"/>
    </row>
    <row r="40" spans="1:17" s="69" customFormat="1" ht="15" thickBot="1" x14ac:dyDescent="0.35">
      <c r="A40" s="278"/>
      <c r="B40" s="268" t="s">
        <v>115</v>
      </c>
      <c r="C40" s="269"/>
      <c r="D40" s="118">
        <f>SUMPRODUCT(C38:C39,D38:D39)</f>
        <v>2710</v>
      </c>
      <c r="E40" s="118">
        <f>SUMPRODUCT(C38:C39,E38:E39)</f>
        <v>2710</v>
      </c>
      <c r="F40" s="133"/>
      <c r="G40" s="118">
        <f>SUMPRODUCT(F38:F39,G38:G39)</f>
        <v>3120</v>
      </c>
      <c r="H40" s="118">
        <f>SUMPRODUCT(H38:H39,F38:F39)</f>
        <v>3120</v>
      </c>
      <c r="I40" s="118">
        <f>SUMPRODUCT(F38:F39,I38:I39)</f>
        <v>3120</v>
      </c>
      <c r="J40" s="118">
        <f>SUMPRODUCT(F38:F39,J38:J39)</f>
        <v>3470</v>
      </c>
      <c r="K40" s="118">
        <f>SUMPRODUCT(F38:F39,K38:K39)</f>
        <v>3470</v>
      </c>
      <c r="L40" s="118">
        <f>SUMPRODUCT(F38:F39,L38:L39)</f>
        <v>3690</v>
      </c>
      <c r="M40" s="118">
        <f>SUMPRODUCT(F38:F39,M38:M39)</f>
        <v>3820</v>
      </c>
      <c r="N40" s="118">
        <f>SUMPRODUCT(F38:F39,N38:N39)</f>
        <v>4520</v>
      </c>
      <c r="O40" s="118">
        <f>SUMPRODUCT(F38:F39,O38:O39)</f>
        <v>4520</v>
      </c>
      <c r="P40" s="122">
        <f>SUMPRODUCT(F38:F39,P38:P39)</f>
        <v>5220</v>
      </c>
      <c r="Q40" s="274"/>
    </row>
    <row r="41" spans="1:17" x14ac:dyDescent="0.3">
      <c r="A41" s="276" t="s">
        <v>33</v>
      </c>
      <c r="B41" s="130" t="s">
        <v>35</v>
      </c>
      <c r="C41" s="109">
        <v>635</v>
      </c>
      <c r="D41" s="40">
        <v>53</v>
      </c>
      <c r="E41" s="77">
        <v>57</v>
      </c>
      <c r="F41" s="132">
        <v>660</v>
      </c>
      <c r="G41" s="40">
        <v>59</v>
      </c>
      <c r="H41" s="70">
        <v>60</v>
      </c>
      <c r="I41" s="70">
        <v>64</v>
      </c>
      <c r="J41" s="70">
        <v>67</v>
      </c>
      <c r="K41" s="70">
        <v>70</v>
      </c>
      <c r="L41" s="70">
        <v>74</v>
      </c>
      <c r="M41" s="70">
        <v>77</v>
      </c>
      <c r="N41" s="70">
        <v>82</v>
      </c>
      <c r="O41" s="70">
        <v>86</v>
      </c>
      <c r="P41" s="77">
        <v>89</v>
      </c>
      <c r="Q41" s="274"/>
    </row>
    <row r="42" spans="1:17" x14ac:dyDescent="0.3">
      <c r="A42" s="277"/>
      <c r="B42" s="130" t="s">
        <v>36</v>
      </c>
      <c r="C42" s="110">
        <v>230</v>
      </c>
      <c r="D42" s="40">
        <v>46</v>
      </c>
      <c r="E42" s="77">
        <v>49</v>
      </c>
      <c r="F42" s="110">
        <v>245</v>
      </c>
      <c r="G42" s="40">
        <v>53</v>
      </c>
      <c r="H42" s="70">
        <v>54</v>
      </c>
      <c r="I42" s="70">
        <v>58</v>
      </c>
      <c r="J42" s="70">
        <v>61</v>
      </c>
      <c r="K42" s="70">
        <v>65</v>
      </c>
      <c r="L42" s="70">
        <v>69</v>
      </c>
      <c r="M42" s="70">
        <v>71</v>
      </c>
      <c r="N42" s="70">
        <v>76</v>
      </c>
      <c r="O42" s="70">
        <v>79</v>
      </c>
      <c r="P42" s="77">
        <v>83</v>
      </c>
      <c r="Q42" s="274"/>
    </row>
    <row r="43" spans="1:17" x14ac:dyDescent="0.3">
      <c r="A43" s="277"/>
      <c r="B43" s="130" t="s">
        <v>37</v>
      </c>
      <c r="C43" s="110">
        <v>105</v>
      </c>
      <c r="D43" s="40">
        <v>45</v>
      </c>
      <c r="E43" s="77">
        <v>47</v>
      </c>
      <c r="F43" s="110">
        <v>120</v>
      </c>
      <c r="G43" s="40">
        <v>50</v>
      </c>
      <c r="H43" s="70">
        <v>51</v>
      </c>
      <c r="I43" s="70">
        <v>55</v>
      </c>
      <c r="J43" s="70">
        <v>59</v>
      </c>
      <c r="K43" s="70">
        <v>62</v>
      </c>
      <c r="L43" s="70">
        <v>66</v>
      </c>
      <c r="M43" s="70">
        <v>70</v>
      </c>
      <c r="N43" s="70">
        <v>75</v>
      </c>
      <c r="O43" s="70">
        <v>79</v>
      </c>
      <c r="P43" s="77">
        <v>82</v>
      </c>
      <c r="Q43" s="274"/>
    </row>
    <row r="44" spans="1:17" ht="15" thickBot="1" x14ac:dyDescent="0.35">
      <c r="A44" s="277"/>
      <c r="B44" s="130" t="s">
        <v>39</v>
      </c>
      <c r="C44" s="129">
        <v>220</v>
      </c>
      <c r="D44" s="40">
        <v>7</v>
      </c>
      <c r="E44" s="77">
        <v>7</v>
      </c>
      <c r="F44" s="112">
        <v>220</v>
      </c>
      <c r="G44" s="76">
        <v>7</v>
      </c>
      <c r="H44" s="72">
        <v>7</v>
      </c>
      <c r="I44" s="72">
        <v>9</v>
      </c>
      <c r="J44" s="72">
        <v>9</v>
      </c>
      <c r="K44" s="72">
        <v>9</v>
      </c>
      <c r="L44" s="72">
        <v>10</v>
      </c>
      <c r="M44" s="72">
        <v>10</v>
      </c>
      <c r="N44" s="72">
        <v>10</v>
      </c>
      <c r="O44" s="72">
        <v>10</v>
      </c>
      <c r="P44" s="75">
        <v>12</v>
      </c>
      <c r="Q44" s="274"/>
    </row>
    <row r="45" spans="1:17" s="69" customFormat="1" ht="15" thickBot="1" x14ac:dyDescent="0.35">
      <c r="A45" s="278"/>
      <c r="B45" s="268" t="s">
        <v>115</v>
      </c>
      <c r="C45" s="269"/>
      <c r="D45" s="117">
        <f xml:space="preserve"> SUMPRODUCT(D41:D44, C41:C44)</f>
        <v>50500</v>
      </c>
      <c r="E45" s="118">
        <f>SUMPRODUCT(E41:E44, C41:C44)</f>
        <v>53940</v>
      </c>
      <c r="F45" s="133"/>
      <c r="G45" s="118">
        <f>SUMPRODUCT(G41:G44,F41:F44)</f>
        <v>59465</v>
      </c>
      <c r="H45" s="118">
        <f>SUMPRODUCT(H41:H44,F41:F44)</f>
        <v>60490</v>
      </c>
      <c r="I45" s="118">
        <f>SUMPRODUCT(I41:I44,F41:F44)</f>
        <v>65030</v>
      </c>
      <c r="J45" s="118">
        <f>SUMPRODUCT(J41:J44,F41:F44)</f>
        <v>68225</v>
      </c>
      <c r="K45" s="118">
        <f>SUMPRODUCT(K41:K44,F41:F44)</f>
        <v>71545</v>
      </c>
      <c r="L45" s="118">
        <f>SUMPRODUCT(L41:L44,F41:F44)</f>
        <v>75865</v>
      </c>
      <c r="M45" s="118">
        <f>SUMPRODUCT(M41:M44,F41:F44)</f>
        <v>78815</v>
      </c>
      <c r="N45" s="118">
        <f>SUMPRODUCT(N41:N44,F41:F44)</f>
        <v>83940</v>
      </c>
      <c r="O45" s="118">
        <f>SUMPRODUCT(O41:O44,F41:F44)</f>
        <v>87795</v>
      </c>
      <c r="P45" s="122">
        <f>SUMPRODUCT(P41:P44,F41:F44)</f>
        <v>91555</v>
      </c>
      <c r="Q45" s="274"/>
    </row>
    <row r="46" spans="1:17" x14ac:dyDescent="0.3">
      <c r="A46" s="276" t="s">
        <v>32</v>
      </c>
      <c r="B46" s="131" t="s">
        <v>40</v>
      </c>
      <c r="C46" s="109">
        <v>650</v>
      </c>
      <c r="D46" s="103">
        <v>26</v>
      </c>
      <c r="E46" s="104">
        <v>27</v>
      </c>
      <c r="F46" s="132">
        <v>690</v>
      </c>
      <c r="G46" s="134">
        <v>28</v>
      </c>
      <c r="H46" s="71">
        <v>28</v>
      </c>
      <c r="I46" s="71">
        <v>28</v>
      </c>
      <c r="J46" s="71">
        <v>29</v>
      </c>
      <c r="K46" s="71">
        <v>29</v>
      </c>
      <c r="L46" s="71">
        <v>29</v>
      </c>
      <c r="M46" s="71">
        <v>29</v>
      </c>
      <c r="N46" s="71">
        <v>30</v>
      </c>
      <c r="O46" s="71">
        <v>30</v>
      </c>
      <c r="P46" s="135">
        <v>30</v>
      </c>
      <c r="Q46" s="274"/>
    </row>
    <row r="47" spans="1:17" x14ac:dyDescent="0.3">
      <c r="A47" s="277"/>
      <c r="B47" s="131" t="s">
        <v>41</v>
      </c>
      <c r="C47" s="110">
        <v>250</v>
      </c>
      <c r="D47" s="103">
        <v>25</v>
      </c>
      <c r="E47" s="104">
        <v>27</v>
      </c>
      <c r="F47" s="110">
        <v>275</v>
      </c>
      <c r="G47" s="103">
        <v>27</v>
      </c>
      <c r="H47" s="83">
        <v>27</v>
      </c>
      <c r="I47" s="83">
        <v>27</v>
      </c>
      <c r="J47" s="83">
        <v>28</v>
      </c>
      <c r="K47" s="83">
        <v>28</v>
      </c>
      <c r="L47" s="83">
        <v>29</v>
      </c>
      <c r="M47" s="83">
        <v>29</v>
      </c>
      <c r="N47" s="83">
        <v>29</v>
      </c>
      <c r="O47" s="83">
        <v>30</v>
      </c>
      <c r="P47" s="104">
        <v>30</v>
      </c>
      <c r="Q47" s="274"/>
    </row>
    <row r="48" spans="1:17" ht="15" thickBot="1" x14ac:dyDescent="0.35">
      <c r="A48" s="277"/>
      <c r="B48" s="131" t="s">
        <v>42</v>
      </c>
      <c r="C48" s="129">
        <v>170</v>
      </c>
      <c r="D48" s="103">
        <v>29</v>
      </c>
      <c r="E48" s="104">
        <v>31</v>
      </c>
      <c r="F48" s="112">
        <v>190</v>
      </c>
      <c r="G48" s="116">
        <v>33</v>
      </c>
      <c r="H48" s="86">
        <v>33</v>
      </c>
      <c r="I48" s="86">
        <v>33</v>
      </c>
      <c r="J48" s="86">
        <v>34</v>
      </c>
      <c r="K48" s="86">
        <v>34</v>
      </c>
      <c r="L48" s="86">
        <v>34</v>
      </c>
      <c r="M48" s="86">
        <v>34</v>
      </c>
      <c r="N48" s="86">
        <v>35</v>
      </c>
      <c r="O48" s="86">
        <v>35</v>
      </c>
      <c r="P48" s="126">
        <v>37</v>
      </c>
      <c r="Q48" s="274"/>
    </row>
    <row r="49" spans="1:17" s="69" customFormat="1" ht="15" thickBot="1" x14ac:dyDescent="0.35">
      <c r="A49" s="278"/>
      <c r="B49" s="268" t="s">
        <v>115</v>
      </c>
      <c r="C49" s="269"/>
      <c r="D49" s="136">
        <f xml:space="preserve"> SUMPRODUCT(D46:D48, C46:C48)</f>
        <v>28080</v>
      </c>
      <c r="E49" s="137">
        <f xml:space="preserve"> SUMPRODUCT(E46:E48, C46:C48)</f>
        <v>29570</v>
      </c>
      <c r="F49" s="138"/>
      <c r="G49" s="137">
        <f xml:space="preserve"> SUMPRODUCT(G46:G48, F46:F48)</f>
        <v>33015</v>
      </c>
      <c r="H49" s="137">
        <f xml:space="preserve"> SUMPRODUCT(H46:H48, F46:F48)</f>
        <v>33015</v>
      </c>
      <c r="I49" s="137">
        <f xml:space="preserve"> SUMPRODUCT(I46:I48, F46:F48)</f>
        <v>33015</v>
      </c>
      <c r="J49" s="137">
        <f xml:space="preserve"> SUMPRODUCT(J46:J48, F46:F48)</f>
        <v>34170</v>
      </c>
      <c r="K49" s="137">
        <f xml:space="preserve"> SUMPRODUCT(K46:K48, F46:F48)</f>
        <v>34170</v>
      </c>
      <c r="L49" s="137">
        <f xml:space="preserve"> SUMPRODUCT(L46:L48, F46:F48)</f>
        <v>34445</v>
      </c>
      <c r="M49" s="137">
        <f xml:space="preserve"> SUMPRODUCT(M46:M48, F46:F48)</f>
        <v>34445</v>
      </c>
      <c r="N49" s="137">
        <f xml:space="preserve"> SUMPRODUCT(N46:N48, F46:F48)</f>
        <v>35325</v>
      </c>
      <c r="O49" s="137">
        <f xml:space="preserve"> SUMPRODUCT(O46:O48, F46:F48)</f>
        <v>35600</v>
      </c>
      <c r="P49" s="139">
        <f xml:space="preserve"> SUMPRODUCT(P46:P48, F46:F48)</f>
        <v>35980</v>
      </c>
      <c r="Q49" s="274"/>
    </row>
    <row r="50" spans="1:17" ht="15" thickBot="1" x14ac:dyDescent="0.35">
      <c r="A50" s="262" t="s">
        <v>118</v>
      </c>
      <c r="B50" s="263"/>
      <c r="C50" s="264"/>
      <c r="D50" s="115">
        <f>SUM(D49+D45+D40)*30</f>
        <v>2438700</v>
      </c>
      <c r="E50" s="115">
        <f t="shared" ref="E50:N50" si="2">SUM(E49+E45+E40)*30</f>
        <v>2586600</v>
      </c>
      <c r="F50" s="115"/>
      <c r="G50" s="115">
        <f t="shared" si="2"/>
        <v>2868000</v>
      </c>
      <c r="H50" s="115">
        <f t="shared" si="2"/>
        <v>2898750</v>
      </c>
      <c r="I50" s="115">
        <f t="shared" si="2"/>
        <v>3034950</v>
      </c>
      <c r="J50" s="115">
        <f t="shared" si="2"/>
        <v>3175950</v>
      </c>
      <c r="K50" s="115">
        <f t="shared" si="2"/>
        <v>3275550</v>
      </c>
      <c r="L50" s="115">
        <f t="shared" si="2"/>
        <v>3420000</v>
      </c>
      <c r="M50" s="115">
        <f t="shared" si="2"/>
        <v>3512400</v>
      </c>
      <c r="N50" s="115">
        <f t="shared" si="2"/>
        <v>3713550</v>
      </c>
      <c r="O50" s="115">
        <f>SUM(O49+O45+Доход!O40)*30</f>
        <v>3837450</v>
      </c>
      <c r="P50" s="115">
        <f>SUM(P49+P45+P40)*30</f>
        <v>3982650</v>
      </c>
      <c r="Q50" s="275"/>
    </row>
    <row r="52" spans="1:17" ht="15" thickBot="1" x14ac:dyDescent="0.35">
      <c r="M52">
        <v>54901200</v>
      </c>
    </row>
    <row r="53" spans="1:17" ht="15" thickBot="1" x14ac:dyDescent="0.35">
      <c r="A53" s="262" t="s">
        <v>174</v>
      </c>
      <c r="B53" s="263"/>
      <c r="C53" s="263"/>
      <c r="D53" s="263"/>
      <c r="E53" s="263"/>
      <c r="F53" s="263"/>
      <c r="G53" s="263"/>
      <c r="H53" s="263"/>
      <c r="I53" s="263"/>
      <c r="J53" s="263"/>
      <c r="K53" s="263"/>
      <c r="L53" s="263"/>
      <c r="M53" s="263"/>
      <c r="N53" s="263"/>
      <c r="O53" s="263"/>
      <c r="P53" s="263"/>
      <c r="Q53" s="264"/>
    </row>
    <row r="54" spans="1:17" ht="15" thickBot="1" x14ac:dyDescent="0.35">
      <c r="A54" s="281" t="s">
        <v>34</v>
      </c>
      <c r="B54" s="292" t="s">
        <v>116</v>
      </c>
      <c r="C54" s="279" t="s">
        <v>139</v>
      </c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60" t="s">
        <v>29</v>
      </c>
    </row>
    <row r="55" spans="1:17" ht="15" thickBot="1" x14ac:dyDescent="0.35">
      <c r="A55" s="282"/>
      <c r="B55" s="290"/>
      <c r="C55" s="79" t="s">
        <v>117</v>
      </c>
      <c r="D55" s="78" t="s">
        <v>23</v>
      </c>
      <c r="E55" s="78" t="s">
        <v>30</v>
      </c>
      <c r="F55" s="79" t="s">
        <v>117</v>
      </c>
      <c r="G55" s="41" t="s">
        <v>18</v>
      </c>
      <c r="H55" s="41" t="s">
        <v>19</v>
      </c>
      <c r="I55" s="41" t="s">
        <v>20</v>
      </c>
      <c r="J55" s="41" t="s">
        <v>21</v>
      </c>
      <c r="K55" s="41" t="s">
        <v>22</v>
      </c>
      <c r="L55" s="41" t="s">
        <v>24</v>
      </c>
      <c r="M55" s="41" t="s">
        <v>25</v>
      </c>
      <c r="N55" s="41" t="s">
        <v>26</v>
      </c>
      <c r="O55" s="41" t="s">
        <v>27</v>
      </c>
      <c r="P55" s="41" t="s">
        <v>28</v>
      </c>
      <c r="Q55" s="261"/>
    </row>
    <row r="56" spans="1:17" x14ac:dyDescent="0.3">
      <c r="A56" s="276" t="s">
        <v>31</v>
      </c>
      <c r="B56" s="130" t="s">
        <v>38</v>
      </c>
      <c r="C56" s="109">
        <v>220</v>
      </c>
      <c r="D56" s="40">
        <v>19</v>
      </c>
      <c r="E56" s="158">
        <v>19</v>
      </c>
      <c r="F56" s="109">
        <v>220</v>
      </c>
      <c r="G56" s="40">
        <v>19</v>
      </c>
      <c r="H56" s="154">
        <v>22</v>
      </c>
      <c r="I56" s="154">
        <v>22</v>
      </c>
      <c r="J56" s="154">
        <v>22</v>
      </c>
      <c r="K56" s="154">
        <v>25</v>
      </c>
      <c r="L56" s="154">
        <v>25</v>
      </c>
      <c r="M56" s="154">
        <v>25</v>
      </c>
      <c r="N56" s="154">
        <v>27</v>
      </c>
      <c r="O56" s="154">
        <v>27</v>
      </c>
      <c r="P56" s="158">
        <v>27</v>
      </c>
      <c r="Q56" s="273">
        <f>SUM(D68:P68)</f>
        <v>60257400</v>
      </c>
    </row>
    <row r="57" spans="1:17" ht="15" thickBot="1" x14ac:dyDescent="0.35">
      <c r="A57" s="277"/>
      <c r="B57" s="130" t="s">
        <v>62</v>
      </c>
      <c r="C57" s="129">
        <v>130</v>
      </c>
      <c r="D57" s="40">
        <v>8</v>
      </c>
      <c r="E57" s="158">
        <v>9</v>
      </c>
      <c r="F57" s="112">
        <v>130</v>
      </c>
      <c r="G57" s="40">
        <v>9</v>
      </c>
      <c r="H57" s="154">
        <v>10</v>
      </c>
      <c r="I57" s="154">
        <v>10</v>
      </c>
      <c r="J57" s="154">
        <v>12</v>
      </c>
      <c r="K57" s="154">
        <v>13</v>
      </c>
      <c r="L57" s="154">
        <v>13</v>
      </c>
      <c r="M57" s="154">
        <v>14</v>
      </c>
      <c r="N57" s="154">
        <v>14</v>
      </c>
      <c r="O57" s="154">
        <v>14</v>
      </c>
      <c r="P57" s="158">
        <v>15</v>
      </c>
      <c r="Q57" s="274"/>
    </row>
    <row r="58" spans="1:17" ht="15" thickBot="1" x14ac:dyDescent="0.35">
      <c r="A58" s="278"/>
      <c r="B58" s="268" t="s">
        <v>115</v>
      </c>
      <c r="C58" s="269"/>
      <c r="D58" s="118">
        <f>SUMPRODUCT(C56:C57,D56:D57)</f>
        <v>5220</v>
      </c>
      <c r="E58" s="118">
        <f>SUMPRODUCT(C56:C57,E56:E57)</f>
        <v>5350</v>
      </c>
      <c r="F58" s="133"/>
      <c r="G58" s="118">
        <f>SUMPRODUCT(F56:F57,G56:G57)</f>
        <v>5350</v>
      </c>
      <c r="H58" s="118">
        <f>SUMPRODUCT(H56:H57,F56:F57)</f>
        <v>6140</v>
      </c>
      <c r="I58" s="118">
        <f>SUMPRODUCT(F56:F57,I56:I57)</f>
        <v>6140</v>
      </c>
      <c r="J58" s="118">
        <f>SUMPRODUCT(F56:F57,J56:J57)</f>
        <v>6400</v>
      </c>
      <c r="K58" s="118">
        <f>SUMPRODUCT(F56:F57,K56:K57)</f>
        <v>7190</v>
      </c>
      <c r="L58" s="118">
        <f>SUMPRODUCT(F56:F57,L56:L57)</f>
        <v>7190</v>
      </c>
      <c r="M58" s="118">
        <f>SUMPRODUCT(F56:F57,M56:M57)</f>
        <v>7320</v>
      </c>
      <c r="N58" s="118">
        <f>SUMPRODUCT(F56:F57,N56:N57)</f>
        <v>7760</v>
      </c>
      <c r="O58" s="118">
        <f>SUMPRODUCT(F56:F57,O56:O57)</f>
        <v>7760</v>
      </c>
      <c r="P58" s="122">
        <f>SUMPRODUCT(F56:F57,P56:P57)</f>
        <v>7890</v>
      </c>
      <c r="Q58" s="274"/>
    </row>
    <row r="59" spans="1:17" x14ac:dyDescent="0.3">
      <c r="A59" s="276" t="s">
        <v>33</v>
      </c>
      <c r="B59" s="130" t="s">
        <v>35</v>
      </c>
      <c r="C59" s="109">
        <v>660</v>
      </c>
      <c r="D59" s="40">
        <v>89</v>
      </c>
      <c r="E59" s="158">
        <v>93</v>
      </c>
      <c r="F59" s="132">
        <v>710</v>
      </c>
      <c r="G59" s="40">
        <v>96</v>
      </c>
      <c r="H59" s="154">
        <v>97</v>
      </c>
      <c r="I59" s="154">
        <v>99</v>
      </c>
      <c r="J59" s="154">
        <v>103</v>
      </c>
      <c r="K59" s="154">
        <v>105</v>
      </c>
      <c r="L59" s="154">
        <v>108</v>
      </c>
      <c r="M59" s="154">
        <v>111</v>
      </c>
      <c r="N59" s="154">
        <v>117</v>
      </c>
      <c r="O59" s="154">
        <v>120</v>
      </c>
      <c r="P59" s="158">
        <v>124</v>
      </c>
      <c r="Q59" s="274"/>
    </row>
    <row r="60" spans="1:17" x14ac:dyDescent="0.3">
      <c r="A60" s="277"/>
      <c r="B60" s="130" t="s">
        <v>36</v>
      </c>
      <c r="C60" s="110">
        <v>245</v>
      </c>
      <c r="D60" s="40">
        <v>83</v>
      </c>
      <c r="E60" s="158">
        <v>87</v>
      </c>
      <c r="F60" s="110">
        <v>270</v>
      </c>
      <c r="G60" s="40">
        <v>90</v>
      </c>
      <c r="H60" s="154">
        <v>91</v>
      </c>
      <c r="I60" s="154">
        <v>93</v>
      </c>
      <c r="J60" s="154">
        <v>95</v>
      </c>
      <c r="K60" s="154">
        <v>97</v>
      </c>
      <c r="L60" s="154">
        <v>100</v>
      </c>
      <c r="M60" s="154">
        <v>104</v>
      </c>
      <c r="N60" s="154">
        <v>108</v>
      </c>
      <c r="O60" s="154">
        <v>111</v>
      </c>
      <c r="P60" s="158">
        <v>113</v>
      </c>
      <c r="Q60" s="274"/>
    </row>
    <row r="61" spans="1:17" x14ac:dyDescent="0.3">
      <c r="A61" s="277"/>
      <c r="B61" s="130" t="s">
        <v>37</v>
      </c>
      <c r="C61" s="110">
        <v>120</v>
      </c>
      <c r="D61" s="40">
        <v>82</v>
      </c>
      <c r="E61" s="158">
        <v>85</v>
      </c>
      <c r="F61" s="110">
        <v>150</v>
      </c>
      <c r="G61" s="40">
        <v>88</v>
      </c>
      <c r="H61" s="154">
        <v>88</v>
      </c>
      <c r="I61" s="154">
        <v>90</v>
      </c>
      <c r="J61" s="154">
        <v>91</v>
      </c>
      <c r="K61" s="154">
        <v>93</v>
      </c>
      <c r="L61" s="154">
        <v>97</v>
      </c>
      <c r="M61" s="154">
        <v>100</v>
      </c>
      <c r="N61" s="154">
        <v>105</v>
      </c>
      <c r="O61" s="154">
        <v>107</v>
      </c>
      <c r="P61" s="158">
        <v>111</v>
      </c>
      <c r="Q61" s="274"/>
    </row>
    <row r="62" spans="1:17" ht="15" thickBot="1" x14ac:dyDescent="0.35">
      <c r="A62" s="277"/>
      <c r="B62" s="130" t="s">
        <v>39</v>
      </c>
      <c r="C62" s="129">
        <v>220</v>
      </c>
      <c r="D62" s="40">
        <v>12</v>
      </c>
      <c r="E62" s="158">
        <v>12</v>
      </c>
      <c r="F62" s="112">
        <v>220</v>
      </c>
      <c r="G62" s="160">
        <v>12</v>
      </c>
      <c r="H62" s="155">
        <v>14</v>
      </c>
      <c r="I62" s="211">
        <v>14</v>
      </c>
      <c r="J62" s="211">
        <v>14</v>
      </c>
      <c r="K62" s="155">
        <v>16</v>
      </c>
      <c r="L62" s="155">
        <v>16</v>
      </c>
      <c r="M62" s="211">
        <v>16</v>
      </c>
      <c r="N62" s="211">
        <v>16</v>
      </c>
      <c r="O62" s="155">
        <v>18</v>
      </c>
      <c r="P62" s="159">
        <v>18</v>
      </c>
      <c r="Q62" s="274"/>
    </row>
    <row r="63" spans="1:17" ht="15" thickBot="1" x14ac:dyDescent="0.35">
      <c r="A63" s="278"/>
      <c r="B63" s="268" t="s">
        <v>115</v>
      </c>
      <c r="C63" s="269"/>
      <c r="D63" s="117">
        <f xml:space="preserve"> SUMPRODUCT(D59:D62, C59:C62)</f>
        <v>91555</v>
      </c>
      <c r="E63" s="118">
        <f>SUMPRODUCT(E59:E62, C59:C62)</f>
        <v>95535</v>
      </c>
      <c r="F63" s="133"/>
      <c r="G63" s="118">
        <f>SUMPRODUCT(G59:G62,F59:F62)</f>
        <v>108300</v>
      </c>
      <c r="H63" s="118">
        <f>SUMPRODUCT(H59:H62,F59:F62)</f>
        <v>109720</v>
      </c>
      <c r="I63" s="118">
        <f>SUMPRODUCT(I59:I62,F59:F62)</f>
        <v>111980</v>
      </c>
      <c r="J63" s="118">
        <f>SUMPRODUCT(J59:J62,F59:F62)</f>
        <v>115510</v>
      </c>
      <c r="K63" s="118">
        <f>SUMPRODUCT(K59:K62,F59:F62)</f>
        <v>118210</v>
      </c>
      <c r="L63" s="118">
        <f>SUMPRODUCT(L59:L62,F59:F62)</f>
        <v>121750</v>
      </c>
      <c r="M63" s="118">
        <f>SUMPRODUCT(M59:M62,F59:F62)</f>
        <v>125410</v>
      </c>
      <c r="N63" s="118">
        <f>SUMPRODUCT(N59:N62,F59:F62)</f>
        <v>131500</v>
      </c>
      <c r="O63" s="118">
        <f>SUMPRODUCT(O59:O62,F59:F62)</f>
        <v>135180</v>
      </c>
      <c r="P63" s="122">
        <f>SUMPRODUCT(P59:P62,F59:F62)</f>
        <v>139160</v>
      </c>
      <c r="Q63" s="274"/>
    </row>
    <row r="64" spans="1:17" x14ac:dyDescent="0.3">
      <c r="A64" s="276" t="s">
        <v>32</v>
      </c>
      <c r="B64" s="131" t="s">
        <v>40</v>
      </c>
      <c r="C64" s="109">
        <v>690</v>
      </c>
      <c r="D64" s="103">
        <v>30</v>
      </c>
      <c r="E64" s="104">
        <v>30</v>
      </c>
      <c r="F64" s="132">
        <v>730</v>
      </c>
      <c r="G64" s="134">
        <v>33</v>
      </c>
      <c r="H64" s="71">
        <v>33</v>
      </c>
      <c r="I64" s="71">
        <v>33</v>
      </c>
      <c r="J64" s="71">
        <v>36</v>
      </c>
      <c r="K64" s="71">
        <v>36</v>
      </c>
      <c r="L64" s="71">
        <v>36</v>
      </c>
      <c r="M64" s="71">
        <v>39</v>
      </c>
      <c r="N64" s="71">
        <v>39</v>
      </c>
      <c r="O64" s="71">
        <v>40</v>
      </c>
      <c r="P64" s="135">
        <v>40</v>
      </c>
      <c r="Q64" s="274"/>
    </row>
    <row r="65" spans="1:17" x14ac:dyDescent="0.3">
      <c r="A65" s="277"/>
      <c r="B65" s="131" t="s">
        <v>41</v>
      </c>
      <c r="C65" s="110">
        <v>275</v>
      </c>
      <c r="D65" s="103">
        <v>30</v>
      </c>
      <c r="E65" s="104">
        <v>30</v>
      </c>
      <c r="F65" s="110">
        <v>300</v>
      </c>
      <c r="G65" s="103">
        <v>31</v>
      </c>
      <c r="H65" s="83">
        <v>31</v>
      </c>
      <c r="I65" s="83">
        <v>31</v>
      </c>
      <c r="J65" s="83">
        <v>32</v>
      </c>
      <c r="K65" s="83">
        <v>33</v>
      </c>
      <c r="L65" s="83">
        <v>34</v>
      </c>
      <c r="M65" s="83">
        <v>35</v>
      </c>
      <c r="N65" s="83">
        <v>35</v>
      </c>
      <c r="O65" s="83">
        <v>36</v>
      </c>
      <c r="P65" s="104">
        <v>36</v>
      </c>
      <c r="Q65" s="274"/>
    </row>
    <row r="66" spans="1:17" ht="15" thickBot="1" x14ac:dyDescent="0.35">
      <c r="A66" s="277"/>
      <c r="B66" s="131" t="s">
        <v>42</v>
      </c>
      <c r="C66" s="129">
        <v>190</v>
      </c>
      <c r="D66" s="103">
        <v>37</v>
      </c>
      <c r="E66" s="104">
        <v>40</v>
      </c>
      <c r="F66" s="112">
        <v>190</v>
      </c>
      <c r="G66" s="116">
        <v>40</v>
      </c>
      <c r="H66" s="86">
        <v>40</v>
      </c>
      <c r="I66" s="86">
        <v>43</v>
      </c>
      <c r="J66" s="86">
        <v>43</v>
      </c>
      <c r="K66" s="86">
        <v>45</v>
      </c>
      <c r="L66" s="86">
        <v>45</v>
      </c>
      <c r="M66" s="86">
        <v>48</v>
      </c>
      <c r="N66" s="86">
        <v>48</v>
      </c>
      <c r="O66" s="86">
        <v>50</v>
      </c>
      <c r="P66" s="126">
        <v>50</v>
      </c>
      <c r="Q66" s="274"/>
    </row>
    <row r="67" spans="1:17" ht="15" thickBot="1" x14ac:dyDescent="0.35">
      <c r="A67" s="278"/>
      <c r="B67" s="268" t="s">
        <v>115</v>
      </c>
      <c r="C67" s="269"/>
      <c r="D67" s="136">
        <f xml:space="preserve"> SUMPRODUCT(D64:D66, C64:C66)</f>
        <v>35980</v>
      </c>
      <c r="E67" s="137">
        <f xml:space="preserve"> SUMPRODUCT(E64:E66, C64:C66)</f>
        <v>36550</v>
      </c>
      <c r="F67" s="138"/>
      <c r="G67" s="137">
        <f xml:space="preserve"> SUMPRODUCT(G64:G66, F64:F66)</f>
        <v>40990</v>
      </c>
      <c r="H67" s="137">
        <f xml:space="preserve"> SUMPRODUCT(H64:H66, F64:F66)</f>
        <v>40990</v>
      </c>
      <c r="I67" s="137">
        <f xml:space="preserve"> SUMPRODUCT(I64:I66, F64:F66)</f>
        <v>41560</v>
      </c>
      <c r="J67" s="137">
        <f xml:space="preserve"> SUMPRODUCT(J64:J66, F64:F66)</f>
        <v>44050</v>
      </c>
      <c r="K67" s="137">
        <f xml:space="preserve"> SUMPRODUCT(K64:K66, F64:F66)</f>
        <v>44730</v>
      </c>
      <c r="L67" s="137">
        <f xml:space="preserve"> SUMPRODUCT(L64:L66, F64:F66)</f>
        <v>45030</v>
      </c>
      <c r="M67" s="137">
        <f xml:space="preserve"> SUMPRODUCT(M64:M66, F64:F66)</f>
        <v>48090</v>
      </c>
      <c r="N67" s="137">
        <f xml:space="preserve"> SUMPRODUCT(N64:N66, F64:F66)</f>
        <v>48090</v>
      </c>
      <c r="O67" s="137">
        <f xml:space="preserve"> SUMPRODUCT(O64:O66, F64:F66)</f>
        <v>49500</v>
      </c>
      <c r="P67" s="139">
        <f xml:space="preserve"> SUMPRODUCT(P64:P66, F64:F66)</f>
        <v>49500</v>
      </c>
      <c r="Q67" s="274"/>
    </row>
    <row r="68" spans="1:17" ht="15" thickBot="1" x14ac:dyDescent="0.35">
      <c r="A68" s="262" t="s">
        <v>118</v>
      </c>
      <c r="B68" s="263"/>
      <c r="C68" s="264"/>
      <c r="D68" s="115">
        <f>SUM(D67+D63+D58)*30</f>
        <v>3982650</v>
      </c>
      <c r="E68" s="115">
        <f t="shared" ref="E68" si="3">SUM(E67+E63+E58)*30</f>
        <v>4123050</v>
      </c>
      <c r="F68" s="115"/>
      <c r="G68" s="115">
        <f t="shared" ref="G68:O68" si="4">SUM(G67+G63+G58)*30</f>
        <v>4639200</v>
      </c>
      <c r="H68" s="115">
        <f t="shared" si="4"/>
        <v>4705500</v>
      </c>
      <c r="I68" s="115">
        <f t="shared" si="4"/>
        <v>4790400</v>
      </c>
      <c r="J68" s="115">
        <f t="shared" si="4"/>
        <v>4978800</v>
      </c>
      <c r="K68" s="115">
        <f t="shared" si="4"/>
        <v>5103900</v>
      </c>
      <c r="L68" s="115">
        <f t="shared" si="4"/>
        <v>5219100</v>
      </c>
      <c r="M68" s="115">
        <f t="shared" si="4"/>
        <v>5424600</v>
      </c>
      <c r="N68" s="115">
        <f t="shared" si="4"/>
        <v>5620500</v>
      </c>
      <c r="O68" s="115">
        <f t="shared" si="4"/>
        <v>5773200</v>
      </c>
      <c r="P68" s="115">
        <f>SUM(P67+P63+P58)*30</f>
        <v>5896500</v>
      </c>
      <c r="Q68" s="275"/>
    </row>
    <row r="70" spans="1:17" ht="15" thickBot="1" x14ac:dyDescent="0.35"/>
    <row r="71" spans="1:17" ht="15" thickBot="1" x14ac:dyDescent="0.35">
      <c r="A71" s="262" t="s">
        <v>175</v>
      </c>
      <c r="B71" s="263"/>
      <c r="C71" s="263"/>
      <c r="D71" s="263"/>
      <c r="E71" s="263"/>
      <c r="F71" s="263"/>
      <c r="G71" s="263"/>
      <c r="H71" s="263"/>
      <c r="I71" s="263"/>
      <c r="J71" s="263"/>
      <c r="K71" s="263"/>
      <c r="L71" s="263"/>
      <c r="M71" s="263"/>
      <c r="N71" s="263"/>
      <c r="O71" s="263"/>
      <c r="P71" s="263"/>
      <c r="Q71" s="264"/>
    </row>
    <row r="72" spans="1:17" ht="15" thickBot="1" x14ac:dyDescent="0.35">
      <c r="A72" s="281" t="s">
        <v>34</v>
      </c>
      <c r="B72" s="292" t="s">
        <v>116</v>
      </c>
      <c r="C72" s="279" t="s">
        <v>139</v>
      </c>
      <c r="D72" s="280"/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  <c r="P72" s="280"/>
      <c r="Q72" s="260" t="s">
        <v>29</v>
      </c>
    </row>
    <row r="73" spans="1:17" ht="15" thickBot="1" x14ac:dyDescent="0.35">
      <c r="A73" s="282"/>
      <c r="B73" s="290"/>
      <c r="C73" s="79" t="s">
        <v>117</v>
      </c>
      <c r="D73" s="78" t="s">
        <v>23</v>
      </c>
      <c r="E73" s="78" t="s">
        <v>30</v>
      </c>
      <c r="F73" s="79" t="s">
        <v>117</v>
      </c>
      <c r="G73" s="41" t="s">
        <v>18</v>
      </c>
      <c r="H73" s="41" t="s">
        <v>19</v>
      </c>
      <c r="I73" s="41" t="s">
        <v>20</v>
      </c>
      <c r="J73" s="41" t="s">
        <v>21</v>
      </c>
      <c r="K73" s="41" t="s">
        <v>22</v>
      </c>
      <c r="L73" s="41" t="s">
        <v>24</v>
      </c>
      <c r="M73" s="41" t="s">
        <v>25</v>
      </c>
      <c r="N73" s="41" t="s">
        <v>26</v>
      </c>
      <c r="O73" s="41" t="s">
        <v>27</v>
      </c>
      <c r="P73" s="41" t="s">
        <v>28</v>
      </c>
      <c r="Q73" s="261"/>
    </row>
    <row r="74" spans="1:17" x14ac:dyDescent="0.3">
      <c r="A74" s="276" t="s">
        <v>31</v>
      </c>
      <c r="B74" s="130" t="s">
        <v>38</v>
      </c>
      <c r="C74" s="109">
        <v>220</v>
      </c>
      <c r="D74" s="40">
        <v>28</v>
      </c>
      <c r="E74" s="158">
        <v>28</v>
      </c>
      <c r="F74" s="109">
        <v>220</v>
      </c>
      <c r="G74" s="40">
        <v>29</v>
      </c>
      <c r="H74" s="154">
        <v>29</v>
      </c>
      <c r="I74" s="154">
        <v>29</v>
      </c>
      <c r="J74" s="154">
        <v>31</v>
      </c>
      <c r="K74" s="208">
        <v>31</v>
      </c>
      <c r="L74" s="208">
        <v>31</v>
      </c>
      <c r="M74" s="154">
        <v>33</v>
      </c>
      <c r="N74" s="208">
        <v>33</v>
      </c>
      <c r="O74" s="208">
        <v>33</v>
      </c>
      <c r="P74" s="158">
        <v>36</v>
      </c>
      <c r="Q74" s="273">
        <f>SUM(D86:P86)</f>
        <v>77093700</v>
      </c>
    </row>
    <row r="75" spans="1:17" ht="15" thickBot="1" x14ac:dyDescent="0.35">
      <c r="A75" s="277"/>
      <c r="B75" s="130" t="s">
        <v>62</v>
      </c>
      <c r="C75" s="129">
        <v>130</v>
      </c>
      <c r="D75" s="40">
        <v>15</v>
      </c>
      <c r="E75" s="158">
        <v>16</v>
      </c>
      <c r="F75" s="112">
        <v>130</v>
      </c>
      <c r="G75" s="40">
        <v>19</v>
      </c>
      <c r="H75" s="154">
        <v>20</v>
      </c>
      <c r="I75" s="154">
        <v>20</v>
      </c>
      <c r="J75" s="154">
        <v>20</v>
      </c>
      <c r="K75" s="154">
        <v>21</v>
      </c>
      <c r="L75" s="154">
        <v>21</v>
      </c>
      <c r="M75" s="154">
        <v>21</v>
      </c>
      <c r="N75" s="154">
        <v>21</v>
      </c>
      <c r="O75" s="154">
        <v>21</v>
      </c>
      <c r="P75" s="158">
        <v>23</v>
      </c>
      <c r="Q75" s="274"/>
    </row>
    <row r="76" spans="1:17" ht="15" thickBot="1" x14ac:dyDescent="0.35">
      <c r="A76" s="278"/>
      <c r="B76" s="268" t="s">
        <v>115</v>
      </c>
      <c r="C76" s="269"/>
      <c r="D76" s="118">
        <f>SUMPRODUCT(C74:C75,D74:D75)</f>
        <v>8110</v>
      </c>
      <c r="E76" s="118">
        <f>SUMPRODUCT(C74:C75,E74:E75)</f>
        <v>8240</v>
      </c>
      <c r="F76" s="133"/>
      <c r="G76" s="118">
        <f>SUMPRODUCT(F74:F75,G74:G75)</f>
        <v>8850</v>
      </c>
      <c r="H76" s="118">
        <f>SUMPRODUCT(H74:H75,F74:F75)</f>
        <v>8980</v>
      </c>
      <c r="I76" s="118">
        <f>SUMPRODUCT(F74:F75,I74:I75)</f>
        <v>8980</v>
      </c>
      <c r="J76" s="118">
        <f>SUMPRODUCT(F74:F75,J74:J75)</f>
        <v>9420</v>
      </c>
      <c r="K76" s="118">
        <f>SUMPRODUCT(F74:F75,K74:K75)</f>
        <v>9550</v>
      </c>
      <c r="L76" s="118">
        <f>SUMPRODUCT(F74:F75,L74:L75)</f>
        <v>9550</v>
      </c>
      <c r="M76" s="118">
        <f>SUMPRODUCT(F74:F75,M74:M75)</f>
        <v>9990</v>
      </c>
      <c r="N76" s="118">
        <f>SUMPRODUCT(F74:F75,N74:N75)</f>
        <v>9990</v>
      </c>
      <c r="O76" s="118">
        <f>SUMPRODUCT(F74:F75,O74:O75)</f>
        <v>9990</v>
      </c>
      <c r="P76" s="122">
        <f>SUMPRODUCT(F74:F75,P74:P75)</f>
        <v>10910</v>
      </c>
      <c r="Q76" s="274"/>
    </row>
    <row r="77" spans="1:17" x14ac:dyDescent="0.3">
      <c r="A77" s="276" t="s">
        <v>33</v>
      </c>
      <c r="B77" s="130" t="s">
        <v>35</v>
      </c>
      <c r="C77" s="109">
        <v>710</v>
      </c>
      <c r="D77" s="40">
        <v>124</v>
      </c>
      <c r="E77" s="158">
        <v>127</v>
      </c>
      <c r="F77" s="132">
        <v>750</v>
      </c>
      <c r="G77" s="40">
        <v>127</v>
      </c>
      <c r="H77" s="154">
        <v>130</v>
      </c>
      <c r="I77" s="154">
        <v>130</v>
      </c>
      <c r="J77" s="154">
        <v>130</v>
      </c>
      <c r="K77" s="154">
        <v>132</v>
      </c>
      <c r="L77" s="154">
        <v>132</v>
      </c>
      <c r="M77" s="154">
        <v>132</v>
      </c>
      <c r="N77" s="154">
        <v>133</v>
      </c>
      <c r="O77" s="154">
        <v>133</v>
      </c>
      <c r="P77" s="158">
        <v>135</v>
      </c>
      <c r="Q77" s="274"/>
    </row>
    <row r="78" spans="1:17" x14ac:dyDescent="0.3">
      <c r="A78" s="277"/>
      <c r="B78" s="130" t="s">
        <v>36</v>
      </c>
      <c r="C78" s="110">
        <v>270</v>
      </c>
      <c r="D78" s="40">
        <v>113</v>
      </c>
      <c r="E78" s="158">
        <v>113</v>
      </c>
      <c r="F78" s="110">
        <v>290</v>
      </c>
      <c r="G78" s="40">
        <v>113</v>
      </c>
      <c r="H78" s="154">
        <v>113</v>
      </c>
      <c r="I78" s="154">
        <v>115</v>
      </c>
      <c r="J78" s="154">
        <v>115</v>
      </c>
      <c r="K78" s="154">
        <v>115</v>
      </c>
      <c r="L78" s="154">
        <v>115</v>
      </c>
      <c r="M78" s="154">
        <v>117</v>
      </c>
      <c r="N78" s="154">
        <v>117</v>
      </c>
      <c r="O78" s="154">
        <v>118</v>
      </c>
      <c r="P78" s="158">
        <v>120</v>
      </c>
      <c r="Q78" s="274"/>
    </row>
    <row r="79" spans="1:17" x14ac:dyDescent="0.3">
      <c r="A79" s="277"/>
      <c r="B79" s="130" t="s">
        <v>37</v>
      </c>
      <c r="C79" s="110">
        <v>150</v>
      </c>
      <c r="D79" s="40">
        <v>111</v>
      </c>
      <c r="E79" s="158">
        <v>111</v>
      </c>
      <c r="F79" s="110">
        <v>150</v>
      </c>
      <c r="G79" s="40">
        <v>111</v>
      </c>
      <c r="H79" s="154">
        <v>111</v>
      </c>
      <c r="I79" s="154">
        <v>114</v>
      </c>
      <c r="J79" s="154">
        <v>114</v>
      </c>
      <c r="K79" s="154">
        <v>114</v>
      </c>
      <c r="L79" s="154">
        <v>114</v>
      </c>
      <c r="M79" s="154">
        <v>115</v>
      </c>
      <c r="N79" s="154">
        <v>115</v>
      </c>
      <c r="O79" s="154">
        <v>115</v>
      </c>
      <c r="P79" s="158">
        <v>117</v>
      </c>
      <c r="Q79" s="274"/>
    </row>
    <row r="80" spans="1:17" ht="15" thickBot="1" x14ac:dyDescent="0.35">
      <c r="A80" s="277"/>
      <c r="B80" s="130" t="s">
        <v>39</v>
      </c>
      <c r="C80" s="129">
        <v>220</v>
      </c>
      <c r="D80" s="40">
        <v>18</v>
      </c>
      <c r="E80" s="158">
        <v>18</v>
      </c>
      <c r="F80" s="112">
        <v>220</v>
      </c>
      <c r="G80" s="160">
        <v>18</v>
      </c>
      <c r="H80" s="155">
        <v>19</v>
      </c>
      <c r="I80" s="155">
        <v>19</v>
      </c>
      <c r="J80" s="155">
        <v>19</v>
      </c>
      <c r="K80" s="155">
        <v>19</v>
      </c>
      <c r="L80" s="155">
        <v>19</v>
      </c>
      <c r="M80" s="155">
        <v>19</v>
      </c>
      <c r="N80" s="155">
        <v>19</v>
      </c>
      <c r="O80" s="155">
        <v>20</v>
      </c>
      <c r="P80" s="159">
        <v>20</v>
      </c>
      <c r="Q80" s="274"/>
    </row>
    <row r="81" spans="1:17" ht="15" thickBot="1" x14ac:dyDescent="0.35">
      <c r="A81" s="278"/>
      <c r="B81" s="268" t="s">
        <v>115</v>
      </c>
      <c r="C81" s="269"/>
      <c r="D81" s="117">
        <f xml:space="preserve"> SUMPRODUCT(D77:D80, C77:C80)</f>
        <v>139160</v>
      </c>
      <c r="E81" s="118">
        <f>SUMPRODUCT(E77:E80, C77:C80)</f>
        <v>141290</v>
      </c>
      <c r="F81" s="133"/>
      <c r="G81" s="118">
        <f>SUMPRODUCT(G77:G80,F77:F80)</f>
        <v>148630</v>
      </c>
      <c r="H81" s="118">
        <f>SUMPRODUCT(H77:H80,F77:F80)</f>
        <v>151100</v>
      </c>
      <c r="I81" s="118">
        <f>SUMPRODUCT(I77:I80,F77:F80)</f>
        <v>152130</v>
      </c>
      <c r="J81" s="118">
        <f>SUMPRODUCT(J77:J80,F77:F80)</f>
        <v>152130</v>
      </c>
      <c r="K81" s="118">
        <f>SUMPRODUCT(K77:K80,F77:F80)</f>
        <v>153630</v>
      </c>
      <c r="L81" s="118">
        <f>SUMPRODUCT(L77:L80,F77:F80)</f>
        <v>153630</v>
      </c>
      <c r="M81" s="118">
        <f>SUMPRODUCT(M77:M80,F77:F80)</f>
        <v>154360</v>
      </c>
      <c r="N81" s="118">
        <f>SUMPRODUCT(N77:N80,F77:F80)</f>
        <v>155110</v>
      </c>
      <c r="O81" s="118">
        <f>SUMPRODUCT(O77:O80,F77:F80)</f>
        <v>155620</v>
      </c>
      <c r="P81" s="122">
        <f>SUMPRODUCT(P77:P80,F77:F80)</f>
        <v>158000</v>
      </c>
      <c r="Q81" s="274"/>
    </row>
    <row r="82" spans="1:17" x14ac:dyDescent="0.3">
      <c r="A82" s="276" t="s">
        <v>32</v>
      </c>
      <c r="B82" s="131" t="s">
        <v>40</v>
      </c>
      <c r="C82" s="109">
        <v>730</v>
      </c>
      <c r="D82" s="103">
        <v>40</v>
      </c>
      <c r="E82" s="104">
        <v>40</v>
      </c>
      <c r="F82" s="132">
        <v>760</v>
      </c>
      <c r="G82" s="134">
        <v>40</v>
      </c>
      <c r="H82" s="71">
        <v>40</v>
      </c>
      <c r="I82" s="71">
        <v>42</v>
      </c>
      <c r="J82" s="71">
        <v>42</v>
      </c>
      <c r="K82" s="71">
        <v>42</v>
      </c>
      <c r="L82" s="71">
        <v>44</v>
      </c>
      <c r="M82" s="71">
        <v>44</v>
      </c>
      <c r="N82" s="71">
        <v>44</v>
      </c>
      <c r="O82" s="71">
        <v>44</v>
      </c>
      <c r="P82" s="135">
        <v>46</v>
      </c>
      <c r="Q82" s="274"/>
    </row>
    <row r="83" spans="1:17" x14ac:dyDescent="0.3">
      <c r="A83" s="277"/>
      <c r="B83" s="131" t="s">
        <v>41</v>
      </c>
      <c r="C83" s="110">
        <v>300</v>
      </c>
      <c r="D83" s="103">
        <v>36</v>
      </c>
      <c r="E83" s="104">
        <v>36</v>
      </c>
      <c r="F83" s="110">
        <v>300</v>
      </c>
      <c r="G83" s="103">
        <v>36</v>
      </c>
      <c r="H83" s="83">
        <v>36</v>
      </c>
      <c r="I83" s="83">
        <v>37</v>
      </c>
      <c r="J83" s="83">
        <v>37</v>
      </c>
      <c r="K83" s="83">
        <v>37</v>
      </c>
      <c r="L83" s="83">
        <v>37</v>
      </c>
      <c r="M83" s="83">
        <v>37</v>
      </c>
      <c r="N83" s="83">
        <v>37</v>
      </c>
      <c r="O83" s="83">
        <v>37</v>
      </c>
      <c r="P83" s="104">
        <v>39</v>
      </c>
      <c r="Q83" s="274"/>
    </row>
    <row r="84" spans="1:17" ht="15" thickBot="1" x14ac:dyDescent="0.35">
      <c r="A84" s="277"/>
      <c r="B84" s="131" t="s">
        <v>42</v>
      </c>
      <c r="C84" s="129">
        <v>190</v>
      </c>
      <c r="D84" s="103">
        <v>50</v>
      </c>
      <c r="E84" s="104">
        <v>50</v>
      </c>
      <c r="F84" s="112">
        <v>190</v>
      </c>
      <c r="G84" s="116">
        <v>51</v>
      </c>
      <c r="H84" s="86">
        <v>51</v>
      </c>
      <c r="I84" s="86">
        <v>54</v>
      </c>
      <c r="J84" s="86">
        <v>54</v>
      </c>
      <c r="K84" s="86">
        <v>57</v>
      </c>
      <c r="L84" s="86">
        <v>57</v>
      </c>
      <c r="M84" s="86">
        <v>59</v>
      </c>
      <c r="N84" s="86">
        <v>59</v>
      </c>
      <c r="O84" s="86">
        <v>59</v>
      </c>
      <c r="P84" s="126">
        <v>63</v>
      </c>
      <c r="Q84" s="274"/>
    </row>
    <row r="85" spans="1:17" ht="15" thickBot="1" x14ac:dyDescent="0.35">
      <c r="A85" s="278"/>
      <c r="B85" s="268" t="s">
        <v>115</v>
      </c>
      <c r="C85" s="269"/>
      <c r="D85" s="136">
        <f xml:space="preserve"> SUMPRODUCT(D82:D84, C82:C84)</f>
        <v>49500</v>
      </c>
      <c r="E85" s="137">
        <f xml:space="preserve"> SUMPRODUCT(E82:E84, C82:C84)</f>
        <v>49500</v>
      </c>
      <c r="F85" s="138"/>
      <c r="G85" s="137">
        <f xml:space="preserve"> SUMPRODUCT(G82:G84, F82:F84)</f>
        <v>50890</v>
      </c>
      <c r="H85" s="137">
        <f xml:space="preserve"> SUMPRODUCT(H82:H84, F82:F84)</f>
        <v>50890</v>
      </c>
      <c r="I85" s="137">
        <f xml:space="preserve"> SUMPRODUCT(I82:I84, F82:F84)</f>
        <v>53280</v>
      </c>
      <c r="J85" s="137">
        <f xml:space="preserve"> SUMPRODUCT(J82:J84, F82:F84)</f>
        <v>53280</v>
      </c>
      <c r="K85" s="137">
        <f xml:space="preserve"> SUMPRODUCT(K82:K84, F82:F84)</f>
        <v>53850</v>
      </c>
      <c r="L85" s="137">
        <f xml:space="preserve"> SUMPRODUCT(L82:L84, F82:F84)</f>
        <v>55370</v>
      </c>
      <c r="M85" s="137">
        <f xml:space="preserve"> SUMPRODUCT(M82:M84, F82:F84)</f>
        <v>55750</v>
      </c>
      <c r="N85" s="137">
        <f xml:space="preserve"> SUMPRODUCT(N82:N84, F82:F84)</f>
        <v>55750</v>
      </c>
      <c r="O85" s="137">
        <f xml:space="preserve"> SUMPRODUCT(O82:O84, F82:F84)</f>
        <v>55750</v>
      </c>
      <c r="P85" s="139">
        <f xml:space="preserve"> SUMPRODUCT(P82:P84, F82:F84)</f>
        <v>58630</v>
      </c>
      <c r="Q85" s="274"/>
    </row>
    <row r="86" spans="1:17" ht="15" thickBot="1" x14ac:dyDescent="0.35">
      <c r="A86" s="262" t="s">
        <v>118</v>
      </c>
      <c r="B86" s="263"/>
      <c r="C86" s="264"/>
      <c r="D86" s="115">
        <f>SUM(D85+D81+D76)*30</f>
        <v>5903100</v>
      </c>
      <c r="E86" s="115">
        <f t="shared" ref="E86" si="5">SUM(E85+E81+E76)*30</f>
        <v>5970900</v>
      </c>
      <c r="F86" s="115"/>
      <c r="G86" s="115">
        <f t="shared" ref="G86:P86" si="6">SUM(G85+G81+G76)*30</f>
        <v>6251100</v>
      </c>
      <c r="H86" s="115">
        <f t="shared" si="6"/>
        <v>6329100</v>
      </c>
      <c r="I86" s="115">
        <f t="shared" si="6"/>
        <v>6431700</v>
      </c>
      <c r="J86" s="115">
        <f t="shared" si="6"/>
        <v>6444900</v>
      </c>
      <c r="K86" s="115">
        <f t="shared" si="6"/>
        <v>6510900</v>
      </c>
      <c r="L86" s="115">
        <f t="shared" si="6"/>
        <v>6556500</v>
      </c>
      <c r="M86" s="115">
        <f t="shared" si="6"/>
        <v>6603000</v>
      </c>
      <c r="N86" s="115">
        <f t="shared" si="6"/>
        <v>6625500</v>
      </c>
      <c r="O86" s="115">
        <f t="shared" si="6"/>
        <v>6640800</v>
      </c>
      <c r="P86" s="115">
        <f t="shared" si="6"/>
        <v>6826200</v>
      </c>
      <c r="Q86" s="275"/>
    </row>
  </sheetData>
  <mergeCells count="65">
    <mergeCell ref="A74:A76"/>
    <mergeCell ref="Q74:Q86"/>
    <mergeCell ref="B76:C76"/>
    <mergeCell ref="A77:A81"/>
    <mergeCell ref="B81:C81"/>
    <mergeCell ref="A82:A85"/>
    <mergeCell ref="B85:C85"/>
    <mergeCell ref="A86:C86"/>
    <mergeCell ref="B72:B73"/>
    <mergeCell ref="A71:Q71"/>
    <mergeCell ref="A72:A73"/>
    <mergeCell ref="C72:P72"/>
    <mergeCell ref="Q72:Q73"/>
    <mergeCell ref="A56:A58"/>
    <mergeCell ref="Q56:Q68"/>
    <mergeCell ref="B58:C58"/>
    <mergeCell ref="A59:A63"/>
    <mergeCell ref="B63:C63"/>
    <mergeCell ref="A64:A67"/>
    <mergeCell ref="B67:C67"/>
    <mergeCell ref="A68:C68"/>
    <mergeCell ref="B54:B55"/>
    <mergeCell ref="A53:Q53"/>
    <mergeCell ref="A54:A55"/>
    <mergeCell ref="C54:P54"/>
    <mergeCell ref="Q54:Q55"/>
    <mergeCell ref="B36:B37"/>
    <mergeCell ref="A38:A40"/>
    <mergeCell ref="A32:C32"/>
    <mergeCell ref="C2:O2"/>
    <mergeCell ref="B22:C22"/>
    <mergeCell ref="B27:C27"/>
    <mergeCell ref="B31:C31"/>
    <mergeCell ref="A15:C15"/>
    <mergeCell ref="P2:P3"/>
    <mergeCell ref="P4:P15"/>
    <mergeCell ref="A1:P1"/>
    <mergeCell ref="A21:A22"/>
    <mergeCell ref="A23:A27"/>
    <mergeCell ref="A2:A3"/>
    <mergeCell ref="B2:B3"/>
    <mergeCell ref="B5:C5"/>
    <mergeCell ref="B10:C10"/>
    <mergeCell ref="B14:C14"/>
    <mergeCell ref="A19:A20"/>
    <mergeCell ref="B19:B20"/>
    <mergeCell ref="A11:A14"/>
    <mergeCell ref="A4:A5"/>
    <mergeCell ref="A6:A10"/>
    <mergeCell ref="Q19:Q20"/>
    <mergeCell ref="A18:Q18"/>
    <mergeCell ref="C19:P19"/>
    <mergeCell ref="B49:C49"/>
    <mergeCell ref="A50:C50"/>
    <mergeCell ref="A28:A31"/>
    <mergeCell ref="Q21:Q32"/>
    <mergeCell ref="A41:A45"/>
    <mergeCell ref="B40:C40"/>
    <mergeCell ref="B45:C45"/>
    <mergeCell ref="A46:A49"/>
    <mergeCell ref="Q36:Q37"/>
    <mergeCell ref="Q38:Q50"/>
    <mergeCell ref="A35:Q35"/>
    <mergeCell ref="C36:P36"/>
    <mergeCell ref="A36:A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9BBDA-16C7-4F36-A0B5-7DFB4C7EE142}">
  <dimension ref="A1:N35"/>
  <sheetViews>
    <sheetView topLeftCell="A19" workbookViewId="0">
      <selection activeCell="A31" sqref="A31:M31"/>
    </sheetView>
  </sheetViews>
  <sheetFormatPr defaultRowHeight="14.4" x14ac:dyDescent="0.3"/>
  <cols>
    <col min="1" max="1" width="11.5546875" bestFit="1" customWidth="1"/>
    <col min="2" max="2" width="15.33203125" customWidth="1"/>
    <col min="3" max="4" width="13.88671875" bestFit="1" customWidth="1"/>
    <col min="5" max="5" width="15.109375" customWidth="1"/>
    <col min="6" max="6" width="15.33203125" customWidth="1"/>
    <col min="7" max="7" width="13.77734375" customWidth="1"/>
    <col min="8" max="8" width="12.77734375" customWidth="1"/>
    <col min="9" max="9" width="16" customWidth="1"/>
    <col min="10" max="10" width="15" customWidth="1"/>
    <col min="11" max="11" width="14.88671875" customWidth="1"/>
    <col min="12" max="12" width="14.6640625" customWidth="1"/>
    <col min="13" max="13" width="15" customWidth="1"/>
    <col min="14" max="14" width="14.109375" bestFit="1" customWidth="1"/>
  </cols>
  <sheetData>
    <row r="1" spans="1:14" ht="15" thickBot="1" x14ac:dyDescent="0.35">
      <c r="A1" s="262" t="s">
        <v>56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0" t="s">
        <v>147</v>
      </c>
    </row>
    <row r="2" spans="1:14" ht="15" thickBot="1" x14ac:dyDescent="0.35">
      <c r="A2" s="182"/>
      <c r="B2" s="120" t="s">
        <v>23</v>
      </c>
      <c r="C2" s="85" t="s">
        <v>30</v>
      </c>
      <c r="D2" s="85" t="s">
        <v>18</v>
      </c>
      <c r="E2" s="85" t="s">
        <v>19</v>
      </c>
      <c r="F2" s="85" t="s">
        <v>20</v>
      </c>
      <c r="G2" s="85" t="s">
        <v>21</v>
      </c>
      <c r="H2" s="85" t="s">
        <v>22</v>
      </c>
      <c r="I2" s="85" t="s">
        <v>24</v>
      </c>
      <c r="J2" s="85" t="s">
        <v>25</v>
      </c>
      <c r="K2" s="85" t="s">
        <v>26</v>
      </c>
      <c r="L2" s="85" t="s">
        <v>27</v>
      </c>
      <c r="M2" s="87" t="s">
        <v>28</v>
      </c>
      <c r="N2" s="275"/>
    </row>
    <row r="3" spans="1:14" ht="15" thickBot="1" x14ac:dyDescent="0.35">
      <c r="A3" s="145" t="s">
        <v>138</v>
      </c>
      <c r="B3" s="200">
        <v>6000000</v>
      </c>
      <c r="C3" s="197">
        <f t="shared" ref="C3:M3" si="0">B6</f>
        <v>4697250</v>
      </c>
      <c r="D3" s="197">
        <f t="shared" si="0"/>
        <v>4339500</v>
      </c>
      <c r="E3" s="197">
        <f t="shared" si="0"/>
        <v>3431750</v>
      </c>
      <c r="F3" s="197">
        <f t="shared" si="0"/>
        <v>3074000</v>
      </c>
      <c r="G3" s="197">
        <f t="shared" si="0"/>
        <v>2716250</v>
      </c>
      <c r="H3" s="197">
        <f t="shared" si="0"/>
        <v>1801700</v>
      </c>
      <c r="I3" s="197">
        <f t="shared" si="0"/>
        <v>1562750</v>
      </c>
      <c r="J3" s="197">
        <f t="shared" si="0"/>
        <v>1267000</v>
      </c>
      <c r="K3" s="197">
        <f t="shared" si="0"/>
        <v>1012350</v>
      </c>
      <c r="L3" s="197">
        <f t="shared" si="0"/>
        <v>738600</v>
      </c>
      <c r="M3" s="197">
        <f t="shared" si="0"/>
        <v>504850</v>
      </c>
      <c r="N3" s="299">
        <f>M6</f>
        <v>410200</v>
      </c>
    </row>
    <row r="4" spans="1:14" x14ac:dyDescent="0.3">
      <c r="A4" s="80" t="s">
        <v>54</v>
      </c>
      <c r="B4" s="146">
        <f>Доход!D15</f>
        <v>0</v>
      </c>
      <c r="C4" s="147">
        <f>Доход!E15</f>
        <v>0</v>
      </c>
      <c r="D4" s="147">
        <f>Доход!F15</f>
        <v>0</v>
      </c>
      <c r="E4" s="147">
        <f>Доход!G15</f>
        <v>0</v>
      </c>
      <c r="F4" s="147">
        <f>Доход!H15</f>
        <v>0</v>
      </c>
      <c r="G4" s="147">
        <f>Доход!I15</f>
        <v>43200</v>
      </c>
      <c r="H4" s="147">
        <f>Доход!J15</f>
        <v>118800</v>
      </c>
      <c r="I4" s="147">
        <f>Доход!K15</f>
        <v>162000</v>
      </c>
      <c r="J4" s="147">
        <f>Доход!L15</f>
        <v>203100</v>
      </c>
      <c r="K4" s="147">
        <f>Доход!M15</f>
        <v>309000</v>
      </c>
      <c r="L4" s="147">
        <f>Доход!N15</f>
        <v>399000</v>
      </c>
      <c r="M4" s="148">
        <f>Доход!O15</f>
        <v>533100</v>
      </c>
      <c r="N4" s="297"/>
    </row>
    <row r="5" spans="1:14" ht="15" thickBot="1" x14ac:dyDescent="0.35">
      <c r="A5" s="84" t="s">
        <v>55</v>
      </c>
      <c r="B5" s="149">
        <f>Расходы!C31</f>
        <v>1302750</v>
      </c>
      <c r="C5" s="150">
        <f>Расходы!D31</f>
        <v>357750</v>
      </c>
      <c r="D5" s="150">
        <f>Расходы!E31</f>
        <v>907750</v>
      </c>
      <c r="E5" s="150">
        <f>Расходы!F31</f>
        <v>357750</v>
      </c>
      <c r="F5" s="150">
        <f>Расходы!G31</f>
        <v>357750</v>
      </c>
      <c r="G5" s="150">
        <f>Расходы!H31</f>
        <v>957750</v>
      </c>
      <c r="H5" s="150">
        <f>Расходы!I31</f>
        <v>357750</v>
      </c>
      <c r="I5" s="150">
        <f>Расходы!J31</f>
        <v>457750</v>
      </c>
      <c r="J5" s="150">
        <f>Расходы!K31</f>
        <v>457750</v>
      </c>
      <c r="K5" s="150">
        <f>Расходы!L31</f>
        <v>582750</v>
      </c>
      <c r="L5" s="150">
        <f>Расходы!M31</f>
        <v>632750</v>
      </c>
      <c r="M5" s="151">
        <f>Расходы!N31</f>
        <v>627750</v>
      </c>
      <c r="N5" s="297"/>
    </row>
    <row r="6" spans="1:14" ht="43.8" thickBot="1" x14ac:dyDescent="0.35">
      <c r="A6" s="198" t="s">
        <v>119</v>
      </c>
      <c r="B6" s="221">
        <f t="shared" ref="B6:M6" si="1">(B3+B4)-B5</f>
        <v>4697250</v>
      </c>
      <c r="C6" s="221">
        <f t="shared" si="1"/>
        <v>4339500</v>
      </c>
      <c r="D6" s="221">
        <f t="shared" si="1"/>
        <v>3431750</v>
      </c>
      <c r="E6" s="221">
        <f t="shared" si="1"/>
        <v>3074000</v>
      </c>
      <c r="F6" s="221">
        <f t="shared" si="1"/>
        <v>2716250</v>
      </c>
      <c r="G6" s="221">
        <f t="shared" si="1"/>
        <v>1801700</v>
      </c>
      <c r="H6" s="221">
        <f t="shared" si="1"/>
        <v>1562750</v>
      </c>
      <c r="I6" s="221">
        <f t="shared" si="1"/>
        <v>1267000</v>
      </c>
      <c r="J6" s="221">
        <f t="shared" si="1"/>
        <v>1012350</v>
      </c>
      <c r="K6" s="221">
        <f t="shared" si="1"/>
        <v>738600</v>
      </c>
      <c r="L6" s="221">
        <f t="shared" si="1"/>
        <v>504850</v>
      </c>
      <c r="M6" s="221">
        <f t="shared" si="1"/>
        <v>410200</v>
      </c>
      <c r="N6" s="298"/>
    </row>
    <row r="7" spans="1:14" ht="15" thickBot="1" x14ac:dyDescent="0.35">
      <c r="A7" s="220" t="s">
        <v>155</v>
      </c>
      <c r="B7" s="222">
        <f>SUM(B4-B5)</f>
        <v>-1302750</v>
      </c>
      <c r="C7" s="222">
        <f t="shared" ref="C7:M7" si="2">SUM(C4-C5)</f>
        <v>-357750</v>
      </c>
      <c r="D7" s="222">
        <f t="shared" si="2"/>
        <v>-907750</v>
      </c>
      <c r="E7" s="222">
        <f t="shared" si="2"/>
        <v>-357750</v>
      </c>
      <c r="F7" s="222">
        <f t="shared" si="2"/>
        <v>-357750</v>
      </c>
      <c r="G7" s="222">
        <f t="shared" si="2"/>
        <v>-914550</v>
      </c>
      <c r="H7" s="222">
        <f t="shared" si="2"/>
        <v>-238950</v>
      </c>
      <c r="I7" s="222">
        <f t="shared" si="2"/>
        <v>-295750</v>
      </c>
      <c r="J7" s="222">
        <f t="shared" si="2"/>
        <v>-254650</v>
      </c>
      <c r="K7" s="222">
        <f t="shared" si="2"/>
        <v>-273750</v>
      </c>
      <c r="L7" s="222">
        <f t="shared" si="2"/>
        <v>-233750</v>
      </c>
      <c r="M7" s="223">
        <f t="shared" si="2"/>
        <v>-94650</v>
      </c>
    </row>
    <row r="9" spans="1:14" x14ac:dyDescent="0.3">
      <c r="A9" s="300" t="s">
        <v>120</v>
      </c>
      <c r="B9" s="301"/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02" t="s">
        <v>54</v>
      </c>
    </row>
    <row r="10" spans="1:14" x14ac:dyDescent="0.3">
      <c r="A10" s="184"/>
      <c r="B10" s="184" t="s">
        <v>23</v>
      </c>
      <c r="C10" s="184" t="s">
        <v>30</v>
      </c>
      <c r="D10" s="184" t="s">
        <v>18</v>
      </c>
      <c r="E10" s="184" t="s">
        <v>19</v>
      </c>
      <c r="F10" s="184" t="s">
        <v>20</v>
      </c>
      <c r="G10" s="184" t="s">
        <v>21</v>
      </c>
      <c r="H10" s="184" t="s">
        <v>22</v>
      </c>
      <c r="I10" s="184" t="s">
        <v>24</v>
      </c>
      <c r="J10" s="184" t="s">
        <v>25</v>
      </c>
      <c r="K10" s="184" t="s">
        <v>26</v>
      </c>
      <c r="L10" s="184" t="s">
        <v>27</v>
      </c>
      <c r="M10" s="188" t="s">
        <v>28</v>
      </c>
      <c r="N10" s="300"/>
    </row>
    <row r="11" spans="1:14" x14ac:dyDescent="0.3">
      <c r="A11" s="184" t="s">
        <v>148</v>
      </c>
      <c r="B11" s="199">
        <f>M6</f>
        <v>410200</v>
      </c>
      <c r="C11" s="199">
        <f t="shared" ref="C11:D11" si="3">B14</f>
        <v>128500</v>
      </c>
      <c r="D11" s="199">
        <f t="shared" si="3"/>
        <v>9550</v>
      </c>
      <c r="E11" s="199"/>
      <c r="F11" s="199"/>
      <c r="G11" s="199"/>
      <c r="H11" s="199">
        <v>448250</v>
      </c>
      <c r="I11" s="204"/>
      <c r="J11" s="199"/>
      <c r="K11" s="199"/>
      <c r="L11" s="199"/>
      <c r="M11" s="199"/>
      <c r="N11" s="296">
        <f>SUM(F14:M14,)</f>
        <v>2555700</v>
      </c>
    </row>
    <row r="12" spans="1:14" x14ac:dyDescent="0.3">
      <c r="A12" s="184" t="s">
        <v>54</v>
      </c>
      <c r="B12" s="214">
        <f>Доход!D32</f>
        <v>706050</v>
      </c>
      <c r="C12" s="214">
        <f>Доход!E32</f>
        <v>868800</v>
      </c>
      <c r="D12" s="214">
        <f>Доход!F32</f>
        <v>1020000</v>
      </c>
      <c r="E12" s="214">
        <f>Доход!G32</f>
        <v>1146750</v>
      </c>
      <c r="F12" s="215">
        <f>Доход!H32</f>
        <v>1236450</v>
      </c>
      <c r="G12" s="215">
        <f>Доход!I32</f>
        <v>1425600</v>
      </c>
      <c r="H12" s="215">
        <f>Доход!J32</f>
        <v>1537950</v>
      </c>
      <c r="I12" s="215">
        <f>Доход!L32</f>
        <v>1803150</v>
      </c>
      <c r="J12" s="215">
        <f>Доход!M32</f>
        <v>1882950</v>
      </c>
      <c r="K12" s="215">
        <f>Доход!N32</f>
        <v>2035350</v>
      </c>
      <c r="L12" s="215">
        <f>Доход!O32</f>
        <v>2188650</v>
      </c>
      <c r="M12" s="216">
        <f>Доход!P32</f>
        <v>2299350</v>
      </c>
      <c r="N12" s="297"/>
    </row>
    <row r="13" spans="1:14" ht="15" thickBot="1" x14ac:dyDescent="0.35">
      <c r="A13" s="184" t="s">
        <v>55</v>
      </c>
      <c r="B13" s="214">
        <f>Расходы!C61</f>
        <v>987750</v>
      </c>
      <c r="C13" s="214">
        <f>Расходы!D61</f>
        <v>987750</v>
      </c>
      <c r="D13" s="214">
        <f>Расходы!E61</f>
        <v>987750</v>
      </c>
      <c r="E13" s="214">
        <f>Расходы!F61</f>
        <v>1047750</v>
      </c>
      <c r="F13" s="217">
        <f>Расходы!G61</f>
        <v>1047750</v>
      </c>
      <c r="G13" s="217">
        <f>Расходы!H61</f>
        <v>1107750</v>
      </c>
      <c r="H13" s="217">
        <f>Расходы!I61</f>
        <v>1877750</v>
      </c>
      <c r="I13" s="217">
        <f>Расходы!J61</f>
        <v>1237750</v>
      </c>
      <c r="J13" s="217">
        <f>Расходы!K61</f>
        <v>1757750</v>
      </c>
      <c r="K13" s="217">
        <f>Расходы!L61</f>
        <v>1757750</v>
      </c>
      <c r="L13" s="217">
        <f>Расходы!M61</f>
        <v>1757750</v>
      </c>
      <c r="M13" s="218">
        <f>Расходы!N61</f>
        <v>1757750</v>
      </c>
      <c r="N13" s="297"/>
    </row>
    <row r="14" spans="1:14" ht="15" thickBot="1" x14ac:dyDescent="0.35">
      <c r="A14" s="183" t="s">
        <v>7</v>
      </c>
      <c r="B14" s="201">
        <f>(B11+B12)-B13</f>
        <v>128500</v>
      </c>
      <c r="C14" s="201">
        <f t="shared" ref="C14:M14" si="4">(C11+C12)-C13</f>
        <v>9550</v>
      </c>
      <c r="D14" s="201">
        <f t="shared" si="4"/>
        <v>41800</v>
      </c>
      <c r="E14" s="201">
        <f t="shared" si="4"/>
        <v>99000</v>
      </c>
      <c r="F14" s="219">
        <f t="shared" si="4"/>
        <v>188700</v>
      </c>
      <c r="G14" s="219">
        <f>(G11+G12)-G13</f>
        <v>317850</v>
      </c>
      <c r="H14" s="219">
        <f>(H11+H12)-H13</f>
        <v>108450</v>
      </c>
      <c r="I14" s="219">
        <f t="shared" si="4"/>
        <v>565400</v>
      </c>
      <c r="J14" s="219">
        <f t="shared" si="4"/>
        <v>125200</v>
      </c>
      <c r="K14" s="219">
        <f t="shared" si="4"/>
        <v>277600</v>
      </c>
      <c r="L14" s="219">
        <f t="shared" si="4"/>
        <v>430900</v>
      </c>
      <c r="M14" s="219">
        <f t="shared" si="4"/>
        <v>541600</v>
      </c>
      <c r="N14" s="298"/>
    </row>
    <row r="17" spans="1:14" x14ac:dyDescent="0.3">
      <c r="A17" s="300" t="s">
        <v>178</v>
      </c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2" t="s">
        <v>54</v>
      </c>
    </row>
    <row r="18" spans="1:14" x14ac:dyDescent="0.3">
      <c r="A18" s="184"/>
      <c r="B18" s="184" t="s">
        <v>23</v>
      </c>
      <c r="C18" s="184" t="s">
        <v>30</v>
      </c>
      <c r="D18" s="184" t="s">
        <v>18</v>
      </c>
      <c r="E18" s="184" t="s">
        <v>19</v>
      </c>
      <c r="F18" s="184" t="s">
        <v>20</v>
      </c>
      <c r="G18" s="184" t="s">
        <v>21</v>
      </c>
      <c r="H18" s="184" t="s">
        <v>22</v>
      </c>
      <c r="I18" s="184" t="s">
        <v>24</v>
      </c>
      <c r="J18" s="184" t="s">
        <v>25</v>
      </c>
      <c r="K18" s="184" t="s">
        <v>26</v>
      </c>
      <c r="L18" s="184" t="s">
        <v>27</v>
      </c>
      <c r="M18" s="184" t="s">
        <v>28</v>
      </c>
      <c r="N18" s="300"/>
    </row>
    <row r="19" spans="1:14" x14ac:dyDescent="0.3">
      <c r="A19" s="184" t="s">
        <v>54</v>
      </c>
      <c r="B19" s="214">
        <f>Доход!D50</f>
        <v>2438700</v>
      </c>
      <c r="C19" s="214">
        <f>Доход!E50</f>
        <v>2586600</v>
      </c>
      <c r="D19" s="214">
        <f>Доход!G50</f>
        <v>2868000</v>
      </c>
      <c r="E19" s="214">
        <v>3259800</v>
      </c>
      <c r="F19" s="214">
        <f>Доход!I50</f>
        <v>3034950</v>
      </c>
      <c r="G19" s="214">
        <f>Доход!J50</f>
        <v>3175950</v>
      </c>
      <c r="H19" s="214">
        <f>Доход!K50</f>
        <v>3275550</v>
      </c>
      <c r="I19" s="214">
        <f>Доход!L50</f>
        <v>3420000</v>
      </c>
      <c r="J19" s="214">
        <f>Доход!M50</f>
        <v>3512400</v>
      </c>
      <c r="K19" s="214">
        <f>Доход!N50</f>
        <v>3713550</v>
      </c>
      <c r="L19" s="214">
        <f>Доход!O50</f>
        <v>3837450</v>
      </c>
      <c r="M19" s="214">
        <f>Доход!P50</f>
        <v>3982650</v>
      </c>
      <c r="N19" s="307">
        <f>SUM(B21:M21)</f>
        <v>7258600</v>
      </c>
    </row>
    <row r="20" spans="1:14" x14ac:dyDescent="0.3">
      <c r="A20" s="184" t="s">
        <v>55</v>
      </c>
      <c r="B20" s="214">
        <f>Расходы!C96</f>
        <v>2346000</v>
      </c>
      <c r="C20" s="214">
        <f>Расходы!D96</f>
        <v>2346000</v>
      </c>
      <c r="D20" s="214">
        <f>Расходы!E96</f>
        <v>2346000</v>
      </c>
      <c r="E20" s="214">
        <f>Расходы!F96</f>
        <v>2576000</v>
      </c>
      <c r="F20" s="214">
        <f>Расходы!G96</f>
        <v>2626000</v>
      </c>
      <c r="G20" s="214">
        <f>Расходы!H96</f>
        <v>2756000</v>
      </c>
      <c r="H20" s="214">
        <f>Расходы!I96</f>
        <v>2796000</v>
      </c>
      <c r="I20" s="214">
        <f>Расходы!J96</f>
        <v>2811000</v>
      </c>
      <c r="J20" s="214">
        <f>Расходы!K96</f>
        <v>2811000</v>
      </c>
      <c r="K20" s="214">
        <f>Расходы!L96</f>
        <v>2811000</v>
      </c>
      <c r="L20" s="214">
        <f>Расходы!M96</f>
        <v>2811000</v>
      </c>
      <c r="M20" s="214">
        <f>Расходы!N96</f>
        <v>2811000</v>
      </c>
      <c r="N20" s="307"/>
    </row>
    <row r="21" spans="1:14" x14ac:dyDescent="0.3">
      <c r="A21" s="183" t="s">
        <v>7</v>
      </c>
      <c r="B21" s="201">
        <f>(B19-B20)</f>
        <v>92700</v>
      </c>
      <c r="C21" s="201">
        <f t="shared" ref="C21:M21" si="5">(C19-C20)</f>
        <v>240600</v>
      </c>
      <c r="D21" s="201">
        <f t="shared" si="5"/>
        <v>522000</v>
      </c>
      <c r="E21" s="201">
        <f t="shared" si="5"/>
        <v>683800</v>
      </c>
      <c r="F21" s="201">
        <f t="shared" si="5"/>
        <v>408950</v>
      </c>
      <c r="G21" s="201">
        <f t="shared" si="5"/>
        <v>419950</v>
      </c>
      <c r="H21" s="201">
        <f t="shared" si="5"/>
        <v>479550</v>
      </c>
      <c r="I21" s="201">
        <f t="shared" si="5"/>
        <v>609000</v>
      </c>
      <c r="J21" s="201">
        <f t="shared" si="5"/>
        <v>701400</v>
      </c>
      <c r="K21" s="201">
        <f t="shared" si="5"/>
        <v>902550</v>
      </c>
      <c r="L21" s="201">
        <f t="shared" si="5"/>
        <v>1026450</v>
      </c>
      <c r="M21" s="201">
        <f t="shared" si="5"/>
        <v>1171650</v>
      </c>
      <c r="N21" s="307"/>
    </row>
    <row r="24" spans="1:14" x14ac:dyDescent="0.3">
      <c r="A24" s="303" t="s">
        <v>179</v>
      </c>
      <c r="B24" s="304"/>
      <c r="C24" s="304"/>
      <c r="D24" s="304"/>
      <c r="E24" s="304"/>
      <c r="F24" s="304"/>
      <c r="G24" s="304"/>
      <c r="H24" s="304"/>
      <c r="I24" s="304"/>
      <c r="J24" s="304"/>
      <c r="K24" s="304"/>
      <c r="L24" s="304"/>
      <c r="M24" s="305"/>
      <c r="N24" s="302" t="s">
        <v>54</v>
      </c>
    </row>
    <row r="25" spans="1:14" x14ac:dyDescent="0.3">
      <c r="A25" s="184"/>
      <c r="B25" s="184" t="s">
        <v>23</v>
      </c>
      <c r="C25" s="184" t="s">
        <v>30</v>
      </c>
      <c r="D25" s="184" t="s">
        <v>18</v>
      </c>
      <c r="E25" s="184" t="s">
        <v>19</v>
      </c>
      <c r="F25" s="184" t="s">
        <v>20</v>
      </c>
      <c r="G25" s="184" t="s">
        <v>21</v>
      </c>
      <c r="H25" s="184" t="s">
        <v>22</v>
      </c>
      <c r="I25" s="184" t="s">
        <v>24</v>
      </c>
      <c r="J25" s="184" t="s">
        <v>25</v>
      </c>
      <c r="K25" s="184" t="s">
        <v>26</v>
      </c>
      <c r="L25" s="184" t="s">
        <v>27</v>
      </c>
      <c r="M25" s="184" t="s">
        <v>28</v>
      </c>
      <c r="N25" s="301"/>
    </row>
    <row r="26" spans="1:14" x14ac:dyDescent="0.3">
      <c r="A26" s="184" t="s">
        <v>54</v>
      </c>
      <c r="B26" s="197">
        <f>Доход!D68</f>
        <v>3982650</v>
      </c>
      <c r="C26" s="197">
        <f>Доход!E68</f>
        <v>4123050</v>
      </c>
      <c r="D26" s="197">
        <f>Доход!G68</f>
        <v>4639200</v>
      </c>
      <c r="E26" s="197">
        <f>Доход!H68</f>
        <v>4705500</v>
      </c>
      <c r="F26" s="197">
        <f>Доход!I68</f>
        <v>4790400</v>
      </c>
      <c r="G26" s="197">
        <f>Доход!J68</f>
        <v>4978800</v>
      </c>
      <c r="H26" s="197">
        <f>Доход!K68</f>
        <v>5103900</v>
      </c>
      <c r="I26" s="197">
        <f>Доход!L68</f>
        <v>5219100</v>
      </c>
      <c r="J26" s="197">
        <f>Доход!M68</f>
        <v>5424600</v>
      </c>
      <c r="K26" s="197">
        <f>Доход!N68</f>
        <v>5620500</v>
      </c>
      <c r="L26" s="197">
        <f>Доход!O68</f>
        <v>5773200</v>
      </c>
      <c r="M26" s="197">
        <f>Доход!P68</f>
        <v>5896500</v>
      </c>
      <c r="N26" s="306">
        <f>SUM(B28:M28)</f>
        <v>18991400</v>
      </c>
    </row>
    <row r="27" spans="1:14" x14ac:dyDescent="0.3">
      <c r="A27" s="184" t="s">
        <v>55</v>
      </c>
      <c r="B27" s="197">
        <f>Расходы!C133</f>
        <v>3283000</v>
      </c>
      <c r="C27" s="197">
        <f>Расходы!D133</f>
        <v>3283000</v>
      </c>
      <c r="D27" s="197">
        <f>Расходы!E133</f>
        <v>3283000</v>
      </c>
      <c r="E27" s="197">
        <f>Расходы!F133</f>
        <v>3423000</v>
      </c>
      <c r="F27" s="197">
        <f>Расходы!G133</f>
        <v>3423000</v>
      </c>
      <c r="G27" s="197">
        <f>Расходы!H133</f>
        <v>3423000</v>
      </c>
      <c r="H27" s="197">
        <f>Расходы!I133</f>
        <v>3513000</v>
      </c>
      <c r="I27" s="197">
        <f>Расходы!J133</f>
        <v>3523000</v>
      </c>
      <c r="J27" s="197">
        <f>Расходы!K133</f>
        <v>3513000</v>
      </c>
      <c r="K27" s="197">
        <f>Расходы!L133</f>
        <v>3533000</v>
      </c>
      <c r="L27" s="197">
        <f>Расходы!M133</f>
        <v>3533000</v>
      </c>
      <c r="M27" s="197">
        <f>Расходы!N133</f>
        <v>3533000</v>
      </c>
      <c r="N27" s="306"/>
    </row>
    <row r="28" spans="1:14" x14ac:dyDescent="0.3">
      <c r="A28" s="183" t="s">
        <v>7</v>
      </c>
      <c r="B28" s="197">
        <f>(B26-B27)</f>
        <v>699650</v>
      </c>
      <c r="C28" s="197">
        <f t="shared" ref="C28:M28" si="6">(C26-C27)</f>
        <v>840050</v>
      </c>
      <c r="D28" s="197">
        <f t="shared" si="6"/>
        <v>1356200</v>
      </c>
      <c r="E28" s="197">
        <f t="shared" si="6"/>
        <v>1282500</v>
      </c>
      <c r="F28" s="197">
        <f t="shared" si="6"/>
        <v>1367400</v>
      </c>
      <c r="G28" s="197">
        <f t="shared" si="6"/>
        <v>1555800</v>
      </c>
      <c r="H28" s="197">
        <f t="shared" si="6"/>
        <v>1590900</v>
      </c>
      <c r="I28" s="197">
        <f t="shared" si="6"/>
        <v>1696100</v>
      </c>
      <c r="J28" s="197">
        <f t="shared" si="6"/>
        <v>1911600</v>
      </c>
      <c r="K28" s="197">
        <f t="shared" si="6"/>
        <v>2087500</v>
      </c>
      <c r="L28" s="197">
        <f t="shared" si="6"/>
        <v>2240200</v>
      </c>
      <c r="M28" s="197">
        <f t="shared" si="6"/>
        <v>2363500</v>
      </c>
      <c r="N28" s="306"/>
    </row>
    <row r="31" spans="1:14" x14ac:dyDescent="0.3">
      <c r="A31" s="303" t="s">
        <v>180</v>
      </c>
      <c r="B31" s="304"/>
      <c r="C31" s="304"/>
      <c r="D31" s="304"/>
      <c r="E31" s="304"/>
      <c r="F31" s="304"/>
      <c r="G31" s="304"/>
      <c r="H31" s="304"/>
      <c r="I31" s="304"/>
      <c r="J31" s="304"/>
      <c r="K31" s="304"/>
      <c r="L31" s="304"/>
      <c r="M31" s="305"/>
      <c r="N31" s="302" t="s">
        <v>54</v>
      </c>
    </row>
    <row r="32" spans="1:14" x14ac:dyDescent="0.3">
      <c r="A32" s="184"/>
      <c r="B32" s="184" t="s">
        <v>23</v>
      </c>
      <c r="C32" s="184" t="s">
        <v>30</v>
      </c>
      <c r="D32" s="184" t="s">
        <v>18</v>
      </c>
      <c r="E32" s="184" t="s">
        <v>19</v>
      </c>
      <c r="F32" s="184" t="s">
        <v>20</v>
      </c>
      <c r="G32" s="184" t="s">
        <v>21</v>
      </c>
      <c r="H32" s="184" t="s">
        <v>22</v>
      </c>
      <c r="I32" s="184" t="s">
        <v>24</v>
      </c>
      <c r="J32" s="184" t="s">
        <v>25</v>
      </c>
      <c r="K32" s="184" t="s">
        <v>26</v>
      </c>
      <c r="L32" s="184" t="s">
        <v>27</v>
      </c>
      <c r="M32" s="184" t="s">
        <v>28</v>
      </c>
      <c r="N32" s="301"/>
    </row>
    <row r="33" spans="1:14" x14ac:dyDescent="0.3">
      <c r="A33" s="184" t="s">
        <v>54</v>
      </c>
      <c r="B33" s="197">
        <f>Доход!D86</f>
        <v>5903100</v>
      </c>
      <c r="C33" s="197">
        <f>Доход!E86</f>
        <v>5970900</v>
      </c>
      <c r="D33" s="197">
        <f>Доход!G86</f>
        <v>6251100</v>
      </c>
      <c r="E33" s="197">
        <f>Доход!H86</f>
        <v>6329100</v>
      </c>
      <c r="F33" s="197">
        <f>Доход!I86</f>
        <v>6431700</v>
      </c>
      <c r="G33" s="197">
        <f>Доход!J86</f>
        <v>6444900</v>
      </c>
      <c r="H33" s="197">
        <f>Доход!K86</f>
        <v>6510900</v>
      </c>
      <c r="I33" s="197">
        <f>Доход!L86</f>
        <v>6556500</v>
      </c>
      <c r="J33" s="197">
        <f>Доход!M86</f>
        <v>6603000</v>
      </c>
      <c r="K33" s="197">
        <f>Доход!N86</f>
        <v>6625500</v>
      </c>
      <c r="L33" s="197">
        <f>Доход!O86</f>
        <v>6640800</v>
      </c>
      <c r="M33" s="197">
        <f>Доход!P86</f>
        <v>6826200</v>
      </c>
      <c r="N33" s="306">
        <f>SUM(B35:M35)</f>
        <v>30777700</v>
      </c>
    </row>
    <row r="34" spans="1:14" x14ac:dyDescent="0.3">
      <c r="A34" s="184" t="s">
        <v>55</v>
      </c>
      <c r="B34" s="197">
        <f>Расходы!C170</f>
        <v>3783000</v>
      </c>
      <c r="C34" s="197">
        <f>Расходы!D170</f>
        <v>3783000</v>
      </c>
      <c r="D34" s="197">
        <f>Расходы!E170</f>
        <v>3783000</v>
      </c>
      <c r="E34" s="197">
        <f>Расходы!F170</f>
        <v>3823000</v>
      </c>
      <c r="F34" s="197">
        <f>Расходы!G170</f>
        <v>3823000</v>
      </c>
      <c r="G34" s="197">
        <f>Расходы!H170</f>
        <v>3823000</v>
      </c>
      <c r="H34" s="197">
        <f>Расходы!I170</f>
        <v>3903000</v>
      </c>
      <c r="I34" s="197">
        <f>Расходы!J170</f>
        <v>3903000</v>
      </c>
      <c r="J34" s="197">
        <f>Расходы!K170</f>
        <v>3923000</v>
      </c>
      <c r="K34" s="197">
        <f>Расходы!L170</f>
        <v>3923000</v>
      </c>
      <c r="L34" s="197">
        <f>Расходы!M170</f>
        <v>3923000</v>
      </c>
      <c r="M34" s="197">
        <f>Расходы!N170</f>
        <v>3923000</v>
      </c>
      <c r="N34" s="306"/>
    </row>
    <row r="35" spans="1:14" x14ac:dyDescent="0.3">
      <c r="A35" s="183" t="s">
        <v>7</v>
      </c>
      <c r="B35" s="197">
        <f>(B33-B34)</f>
        <v>2120100</v>
      </c>
      <c r="C35" s="197">
        <f t="shared" ref="C35:M35" si="7">(C33-C34)</f>
        <v>2187900</v>
      </c>
      <c r="D35" s="197">
        <f t="shared" si="7"/>
        <v>2468100</v>
      </c>
      <c r="E35" s="197">
        <f t="shared" si="7"/>
        <v>2506100</v>
      </c>
      <c r="F35" s="197">
        <f t="shared" si="7"/>
        <v>2608700</v>
      </c>
      <c r="G35" s="197">
        <f t="shared" si="7"/>
        <v>2621900</v>
      </c>
      <c r="H35" s="197">
        <f t="shared" si="7"/>
        <v>2607900</v>
      </c>
      <c r="I35" s="197">
        <f t="shared" si="7"/>
        <v>2653500</v>
      </c>
      <c r="J35" s="197">
        <f t="shared" si="7"/>
        <v>2680000</v>
      </c>
      <c r="K35" s="197">
        <f t="shared" si="7"/>
        <v>2702500</v>
      </c>
      <c r="L35" s="197">
        <f t="shared" si="7"/>
        <v>2717800</v>
      </c>
      <c r="M35" s="197">
        <f t="shared" si="7"/>
        <v>2903200</v>
      </c>
      <c r="N35" s="306"/>
    </row>
  </sheetData>
  <mergeCells count="15">
    <mergeCell ref="A31:M31"/>
    <mergeCell ref="N31:N32"/>
    <mergeCell ref="N33:N35"/>
    <mergeCell ref="A17:M17"/>
    <mergeCell ref="N17:N18"/>
    <mergeCell ref="N19:N21"/>
    <mergeCell ref="A24:M24"/>
    <mergeCell ref="N24:N25"/>
    <mergeCell ref="N26:N28"/>
    <mergeCell ref="N11:N14"/>
    <mergeCell ref="A1:M1"/>
    <mergeCell ref="N1:N2"/>
    <mergeCell ref="N3:N6"/>
    <mergeCell ref="A9:M9"/>
    <mergeCell ref="N9:N10"/>
  </mergeCells>
  <conditionalFormatting sqref="B6:M6">
    <cfRule type="colorScale" priority="11">
      <colorScale>
        <cfvo type="num" val="0"/>
        <cfvo type="num" val="0"/>
        <color rgb="FFFFCCCC"/>
        <color theme="9" tint="0.79998168889431442"/>
      </colorScale>
    </cfRule>
    <cfRule type="cellIs" dxfId="10" priority="12" operator="lessThan">
      <formula>0</formula>
    </cfRule>
  </conditionalFormatting>
  <conditionalFormatting sqref="N3">
    <cfRule type="colorScale" priority="9">
      <colorScale>
        <cfvo type="num" val="0"/>
        <cfvo type="num" val="0"/>
        <color rgb="FFFFCCCC"/>
        <color theme="9" tint="0.79998168889431442"/>
      </colorScale>
    </cfRule>
    <cfRule type="cellIs" dxfId="9" priority="10" operator="lessThan">
      <formula>0</formula>
    </cfRule>
  </conditionalFormatting>
  <conditionalFormatting sqref="B14:M14">
    <cfRule type="colorScale" priority="7">
      <colorScale>
        <cfvo type="num" val="0"/>
        <cfvo type="num" val="0"/>
        <color rgb="FFFFCCCC"/>
        <color theme="9" tint="0.79998168889431442"/>
      </colorScale>
    </cfRule>
    <cfRule type="cellIs" dxfId="8" priority="8" operator="lessThan">
      <formula>0</formula>
    </cfRule>
  </conditionalFormatting>
  <conditionalFormatting sqref="N11">
    <cfRule type="colorScale" priority="5">
      <colorScale>
        <cfvo type="num" val="0"/>
        <cfvo type="num" val="0"/>
        <color rgb="FFFFCCCC"/>
        <color theme="9" tint="0.79998168889431442"/>
      </colorScale>
    </cfRule>
    <cfRule type="cellIs" dxfId="7" priority="6" operator="lessThan">
      <formula>0</formula>
    </cfRule>
  </conditionalFormatting>
  <conditionalFormatting sqref="B21:M21">
    <cfRule type="colorScale" priority="3">
      <colorScale>
        <cfvo type="num" val="0"/>
        <cfvo type="num" val="0"/>
        <color rgb="FFFFCCCC"/>
        <color theme="9" tint="0.79998168889431442"/>
      </colorScale>
    </cfRule>
    <cfRule type="cellIs" dxfId="6" priority="4" operator="lessThan">
      <formula>0</formula>
    </cfRule>
  </conditionalFormatting>
  <conditionalFormatting sqref="N19">
    <cfRule type="colorScale" priority="1">
      <colorScale>
        <cfvo type="num" val="0"/>
        <cfvo type="num" val="0"/>
        <color rgb="FFFFCCCC"/>
        <color theme="9" tint="0.79998168889431442"/>
      </colorScale>
    </cfRule>
    <cfRule type="cellIs" dxfId="5" priority="2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3E2F-30F2-43CA-9944-6FA3111DA17E}">
  <dimension ref="A1:V38"/>
  <sheetViews>
    <sheetView topLeftCell="A20" workbookViewId="0">
      <selection activeCell="A33" sqref="A33:M33"/>
    </sheetView>
  </sheetViews>
  <sheetFormatPr defaultColWidth="7.77734375" defaultRowHeight="14.4" x14ac:dyDescent="0.3"/>
  <cols>
    <col min="1" max="1" width="9.88671875" style="141" customWidth="1"/>
    <col min="2" max="2" width="13.6640625" style="141" customWidth="1"/>
    <col min="3" max="3" width="14.44140625" style="141" customWidth="1"/>
    <col min="4" max="4" width="15" style="141" customWidth="1"/>
    <col min="5" max="5" width="15.6640625" style="141" customWidth="1"/>
    <col min="6" max="6" width="18.44140625" style="141" customWidth="1"/>
    <col min="7" max="7" width="14.6640625" style="141" customWidth="1"/>
    <col min="8" max="8" width="16.77734375" style="141" customWidth="1"/>
    <col min="9" max="9" width="16.33203125" style="141" customWidth="1"/>
    <col min="10" max="10" width="14" style="141" customWidth="1"/>
    <col min="11" max="11" width="15" style="141" customWidth="1"/>
    <col min="12" max="12" width="16" style="141" customWidth="1"/>
    <col min="13" max="13" width="14.33203125" style="141" customWidth="1"/>
    <col min="14" max="14" width="15.77734375" style="141" customWidth="1"/>
    <col min="15" max="16384" width="7.77734375" style="141"/>
  </cols>
  <sheetData>
    <row r="1" spans="1:22" ht="15" thickBot="1" x14ac:dyDescent="0.35">
      <c r="A1" s="262" t="s">
        <v>56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0" t="s">
        <v>147</v>
      </c>
    </row>
    <row r="2" spans="1:22" ht="15" thickBot="1" x14ac:dyDescent="0.35">
      <c r="A2" s="164"/>
      <c r="B2" s="120" t="s">
        <v>23</v>
      </c>
      <c r="C2" s="85" t="s">
        <v>30</v>
      </c>
      <c r="D2" s="85" t="s">
        <v>18</v>
      </c>
      <c r="E2" s="85" t="s">
        <v>19</v>
      </c>
      <c r="F2" s="85" t="s">
        <v>20</v>
      </c>
      <c r="G2" s="85" t="s">
        <v>21</v>
      </c>
      <c r="H2" s="85" t="s">
        <v>22</v>
      </c>
      <c r="I2" s="85" t="s">
        <v>24</v>
      </c>
      <c r="J2" s="85" t="s">
        <v>25</v>
      </c>
      <c r="K2" s="85" t="s">
        <v>26</v>
      </c>
      <c r="L2" s="85" t="s">
        <v>27</v>
      </c>
      <c r="M2" s="87" t="s">
        <v>28</v>
      </c>
      <c r="N2" s="275"/>
    </row>
    <row r="3" spans="1:22" s="165" customFormat="1" x14ac:dyDescent="0.3">
      <c r="A3" s="167" t="s">
        <v>138</v>
      </c>
      <c r="B3" s="175">
        <v>6000000</v>
      </c>
      <c r="C3" s="175">
        <f t="shared" ref="C3:N3" si="0">B6</f>
        <v>4697250</v>
      </c>
      <c r="D3" s="175">
        <f t="shared" si="0"/>
        <v>4339500</v>
      </c>
      <c r="E3" s="175">
        <f t="shared" si="0"/>
        <v>3431750</v>
      </c>
      <c r="F3" s="175">
        <f t="shared" si="0"/>
        <v>3074000</v>
      </c>
      <c r="G3" s="175">
        <f t="shared" si="0"/>
        <v>2716250</v>
      </c>
      <c r="H3" s="175">
        <f t="shared" si="0"/>
        <v>1801700</v>
      </c>
      <c r="I3" s="175">
        <f t="shared" si="0"/>
        <v>1562750</v>
      </c>
      <c r="J3" s="175">
        <f t="shared" si="0"/>
        <v>1267000</v>
      </c>
      <c r="K3" s="175">
        <f t="shared" si="0"/>
        <v>1012350</v>
      </c>
      <c r="L3" s="175">
        <f t="shared" si="0"/>
        <v>738600</v>
      </c>
      <c r="M3" s="175">
        <f t="shared" si="0"/>
        <v>504850</v>
      </c>
      <c r="N3" s="299">
        <f t="shared" si="0"/>
        <v>410200</v>
      </c>
    </row>
    <row r="4" spans="1:22" x14ac:dyDescent="0.3">
      <c r="A4" s="80" t="s">
        <v>54</v>
      </c>
      <c r="B4" s="146">
        <f>Доход!D15</f>
        <v>0</v>
      </c>
      <c r="C4" s="147">
        <f>Доход!E15</f>
        <v>0</v>
      </c>
      <c r="D4" s="147">
        <f>Доход!F15</f>
        <v>0</v>
      </c>
      <c r="E4" s="147">
        <f>Доход!G15</f>
        <v>0</v>
      </c>
      <c r="F4" s="147">
        <f>Доход!H15</f>
        <v>0</v>
      </c>
      <c r="G4" s="147">
        <f>Доход!I15</f>
        <v>43200</v>
      </c>
      <c r="H4" s="147">
        <f>Доход!J15</f>
        <v>118800</v>
      </c>
      <c r="I4" s="147">
        <f>Доход!K15</f>
        <v>162000</v>
      </c>
      <c r="J4" s="147">
        <f>Доход!L15</f>
        <v>203100</v>
      </c>
      <c r="K4" s="147">
        <f>Доход!M15</f>
        <v>309000</v>
      </c>
      <c r="L4" s="147">
        <f>Доход!N15</f>
        <v>399000</v>
      </c>
      <c r="M4" s="148">
        <f>Доход!O15</f>
        <v>533100</v>
      </c>
      <c r="N4" s="297"/>
    </row>
    <row r="5" spans="1:22" ht="15" thickBot="1" x14ac:dyDescent="0.35">
      <c r="A5" s="84" t="s">
        <v>55</v>
      </c>
      <c r="B5" s="149">
        <f>Расходы!C31</f>
        <v>1302750</v>
      </c>
      <c r="C5" s="150">
        <f>Расходы!D31</f>
        <v>357750</v>
      </c>
      <c r="D5" s="150">
        <f>Расходы!E31</f>
        <v>907750</v>
      </c>
      <c r="E5" s="150">
        <f>Расходы!F31</f>
        <v>357750</v>
      </c>
      <c r="F5" s="150">
        <f>Расходы!G31</f>
        <v>357750</v>
      </c>
      <c r="G5" s="150">
        <f>Расходы!H31</f>
        <v>957750</v>
      </c>
      <c r="H5" s="150">
        <f>Расходы!I31</f>
        <v>357750</v>
      </c>
      <c r="I5" s="150">
        <f>Расходы!J31</f>
        <v>457750</v>
      </c>
      <c r="J5" s="150">
        <f>Расходы!K31</f>
        <v>457750</v>
      </c>
      <c r="K5" s="150">
        <f>Расходы!L31</f>
        <v>582750</v>
      </c>
      <c r="L5" s="150">
        <f>Расходы!M31</f>
        <v>632750</v>
      </c>
      <c r="M5" s="151">
        <f>Расходы!N31</f>
        <v>627750</v>
      </c>
      <c r="N5" s="297"/>
    </row>
    <row r="6" spans="1:22" s="143" customFormat="1" ht="14.4" customHeight="1" thickBot="1" x14ac:dyDescent="0.35">
      <c r="A6" s="81" t="s">
        <v>119</v>
      </c>
      <c r="B6" s="144">
        <f>(B3+B4)-B5</f>
        <v>4697250</v>
      </c>
      <c r="C6" s="144">
        <f t="shared" ref="C6:M6" si="1">(C3+C4)-C5</f>
        <v>4339500</v>
      </c>
      <c r="D6" s="144">
        <f t="shared" si="1"/>
        <v>3431750</v>
      </c>
      <c r="E6" s="144">
        <f t="shared" si="1"/>
        <v>3074000</v>
      </c>
      <c r="F6" s="144">
        <f t="shared" si="1"/>
        <v>2716250</v>
      </c>
      <c r="G6" s="144">
        <f t="shared" si="1"/>
        <v>1801700</v>
      </c>
      <c r="H6" s="144">
        <f t="shared" si="1"/>
        <v>1562750</v>
      </c>
      <c r="I6" s="144">
        <f t="shared" si="1"/>
        <v>1267000</v>
      </c>
      <c r="J6" s="144">
        <f t="shared" si="1"/>
        <v>1012350</v>
      </c>
      <c r="K6" s="144">
        <f t="shared" si="1"/>
        <v>738600</v>
      </c>
      <c r="L6" s="144">
        <f t="shared" si="1"/>
        <v>504850</v>
      </c>
      <c r="M6" s="144">
        <f t="shared" si="1"/>
        <v>410200</v>
      </c>
      <c r="N6" s="298"/>
      <c r="P6" s="209"/>
      <c r="Q6" s="210"/>
      <c r="R6" s="210"/>
      <c r="S6" s="210"/>
      <c r="T6" s="210"/>
      <c r="U6" s="210"/>
      <c r="V6" s="210"/>
    </row>
    <row r="7" spans="1:22" x14ac:dyDescent="0.3">
      <c r="P7" s="210"/>
      <c r="Q7" s="210"/>
      <c r="R7" s="210"/>
      <c r="S7" s="210"/>
      <c r="T7" s="210"/>
      <c r="U7" s="210"/>
      <c r="V7" s="210"/>
    </row>
    <row r="8" spans="1:22" x14ac:dyDescent="0.3">
      <c r="P8" s="210"/>
      <c r="Q8" s="210"/>
      <c r="R8" s="210"/>
      <c r="S8" s="210"/>
      <c r="T8" s="210"/>
      <c r="U8" s="210"/>
      <c r="V8" s="210"/>
    </row>
    <row r="9" spans="1:22" x14ac:dyDescent="0.3">
      <c r="A9" s="300" t="s">
        <v>120</v>
      </c>
      <c r="B9" s="301"/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02" t="s">
        <v>147</v>
      </c>
      <c r="P9" s="210"/>
      <c r="Q9" s="210"/>
      <c r="R9" s="210"/>
      <c r="S9" s="210"/>
      <c r="T9" s="210"/>
      <c r="U9" s="210"/>
      <c r="V9" s="210"/>
    </row>
    <row r="10" spans="1:22" x14ac:dyDescent="0.3">
      <c r="A10" s="167"/>
      <c r="B10" s="167" t="s">
        <v>23</v>
      </c>
      <c r="C10" s="167" t="s">
        <v>30</v>
      </c>
      <c r="D10" s="167" t="s">
        <v>18</v>
      </c>
      <c r="E10" s="167" t="s">
        <v>19</v>
      </c>
      <c r="F10" s="167" t="s">
        <v>20</v>
      </c>
      <c r="G10" s="167" t="s">
        <v>21</v>
      </c>
      <c r="H10" s="167" t="s">
        <v>22</v>
      </c>
      <c r="I10" s="167" t="s">
        <v>24</v>
      </c>
      <c r="J10" s="167" t="s">
        <v>25</v>
      </c>
      <c r="K10" s="167" t="s">
        <v>26</v>
      </c>
      <c r="L10" s="167" t="s">
        <v>27</v>
      </c>
      <c r="M10" s="168" t="s">
        <v>28</v>
      </c>
      <c r="N10" s="300"/>
      <c r="P10" s="210"/>
      <c r="Q10" s="210"/>
      <c r="R10" s="210"/>
      <c r="S10" s="210"/>
      <c r="T10" s="210"/>
      <c r="U10" s="210"/>
      <c r="V10" s="210"/>
    </row>
    <row r="11" spans="1:22" s="165" customFormat="1" x14ac:dyDescent="0.3">
      <c r="A11" s="167" t="s">
        <v>148</v>
      </c>
      <c r="B11" s="176">
        <f>M6</f>
        <v>410200</v>
      </c>
      <c r="C11" s="176">
        <f t="shared" ref="C11:K11" si="2">B14</f>
        <v>128500</v>
      </c>
      <c r="D11" s="176">
        <f t="shared" si="2"/>
        <v>9550</v>
      </c>
      <c r="E11" s="176">
        <f t="shared" si="2"/>
        <v>41800</v>
      </c>
      <c r="F11" s="175">
        <f t="shared" si="2"/>
        <v>140800</v>
      </c>
      <c r="G11" s="175">
        <f t="shared" si="2"/>
        <v>329500</v>
      </c>
      <c r="H11" s="175">
        <f t="shared" si="2"/>
        <v>647350</v>
      </c>
      <c r="I11" s="175">
        <f t="shared" si="2"/>
        <v>307550</v>
      </c>
      <c r="J11" s="175">
        <f t="shared" si="2"/>
        <v>872950</v>
      </c>
      <c r="K11" s="175">
        <f t="shared" si="2"/>
        <v>998150</v>
      </c>
      <c r="L11" s="175">
        <f t="shared" ref="L11:M11" si="3">K14</f>
        <v>1275750</v>
      </c>
      <c r="M11" s="175">
        <f t="shared" si="3"/>
        <v>1706650</v>
      </c>
      <c r="N11" s="296">
        <f>M14</f>
        <v>2248250</v>
      </c>
      <c r="P11" s="210"/>
      <c r="Q11" s="210"/>
      <c r="R11" s="210"/>
      <c r="S11" s="210"/>
      <c r="T11" s="210"/>
      <c r="U11" s="210"/>
      <c r="V11" s="210"/>
    </row>
    <row r="12" spans="1:22" x14ac:dyDescent="0.3">
      <c r="A12" s="167" t="s">
        <v>54</v>
      </c>
      <c r="B12" s="177">
        <f>Доход!D32</f>
        <v>706050</v>
      </c>
      <c r="C12" s="177">
        <f>Доход!E32</f>
        <v>868800</v>
      </c>
      <c r="D12" s="177">
        <f>Доход!F32</f>
        <v>1020000</v>
      </c>
      <c r="E12" s="177">
        <f>Доход!G32</f>
        <v>1146750</v>
      </c>
      <c r="F12" s="147">
        <f>Доход!H32</f>
        <v>1236450</v>
      </c>
      <c r="G12" s="147">
        <f>Доход!I32</f>
        <v>1425600</v>
      </c>
      <c r="H12" s="147">
        <f>Доход!J32</f>
        <v>1537950</v>
      </c>
      <c r="I12" s="147">
        <f>Доход!L32</f>
        <v>1803150</v>
      </c>
      <c r="J12" s="147">
        <f>Доход!M32</f>
        <v>1882950</v>
      </c>
      <c r="K12" s="147">
        <f>Доход!N32</f>
        <v>2035350</v>
      </c>
      <c r="L12" s="147">
        <f>Доход!O32</f>
        <v>2188650</v>
      </c>
      <c r="M12" s="148">
        <f>Доход!P32</f>
        <v>2299350</v>
      </c>
      <c r="N12" s="297"/>
      <c r="P12" s="210"/>
      <c r="Q12" s="210"/>
      <c r="R12" s="210"/>
      <c r="S12" s="210"/>
      <c r="T12" s="210"/>
      <c r="U12" s="210"/>
      <c r="V12" s="210"/>
    </row>
    <row r="13" spans="1:22" ht="15" thickBot="1" x14ac:dyDescent="0.35">
      <c r="A13" s="167" t="s">
        <v>55</v>
      </c>
      <c r="B13" s="177">
        <f>Расходы!C61</f>
        <v>987750</v>
      </c>
      <c r="C13" s="177">
        <f>Расходы!D61</f>
        <v>987750</v>
      </c>
      <c r="D13" s="177">
        <f>Расходы!E61</f>
        <v>987750</v>
      </c>
      <c r="E13" s="177">
        <f>Расходы!F61</f>
        <v>1047750</v>
      </c>
      <c r="F13" s="150">
        <f>Расходы!G61</f>
        <v>1047750</v>
      </c>
      <c r="G13" s="150">
        <f>Расходы!H61</f>
        <v>1107750</v>
      </c>
      <c r="H13" s="150">
        <f>Расходы!I61</f>
        <v>1877750</v>
      </c>
      <c r="I13" s="150">
        <f>Расходы!J61</f>
        <v>1237750</v>
      </c>
      <c r="J13" s="150">
        <f>Расходы!K61</f>
        <v>1757750</v>
      </c>
      <c r="K13" s="150">
        <f>Расходы!L61</f>
        <v>1757750</v>
      </c>
      <c r="L13" s="150">
        <f>Расходы!M61</f>
        <v>1757750</v>
      </c>
      <c r="M13" s="151">
        <f>Расходы!N61</f>
        <v>1757750</v>
      </c>
      <c r="N13" s="297"/>
      <c r="P13" s="210"/>
      <c r="Q13" s="210"/>
      <c r="R13" s="210"/>
      <c r="S13" s="210"/>
      <c r="T13" s="210"/>
      <c r="U13" s="210"/>
      <c r="V13" s="210"/>
    </row>
    <row r="14" spans="1:22" ht="15" thickBot="1" x14ac:dyDescent="0.35">
      <c r="A14" s="166" t="s">
        <v>7</v>
      </c>
      <c r="B14" s="178">
        <f>(B11+B12)-B13</f>
        <v>128500</v>
      </c>
      <c r="C14" s="178">
        <f t="shared" ref="C14:E14" si="4">(C11+C12)-C13</f>
        <v>9550</v>
      </c>
      <c r="D14" s="178">
        <f t="shared" si="4"/>
        <v>41800</v>
      </c>
      <c r="E14" s="178">
        <f t="shared" si="4"/>
        <v>140800</v>
      </c>
      <c r="F14" s="144">
        <f t="shared" ref="F14:M14" si="5">(F11+F12)-F13</f>
        <v>329500</v>
      </c>
      <c r="G14" s="144">
        <f t="shared" si="5"/>
        <v>647350</v>
      </c>
      <c r="H14" s="144">
        <f t="shared" si="5"/>
        <v>307550</v>
      </c>
      <c r="I14" s="144">
        <f t="shared" si="5"/>
        <v>872950</v>
      </c>
      <c r="J14" s="144">
        <f t="shared" si="5"/>
        <v>998150</v>
      </c>
      <c r="K14" s="144">
        <f t="shared" si="5"/>
        <v>1275750</v>
      </c>
      <c r="L14" s="144">
        <f t="shared" si="5"/>
        <v>1706650</v>
      </c>
      <c r="M14" s="144">
        <f t="shared" si="5"/>
        <v>2248250</v>
      </c>
      <c r="N14" s="298"/>
      <c r="P14" s="210"/>
      <c r="Q14" s="210"/>
      <c r="R14" s="210"/>
      <c r="S14" s="210"/>
      <c r="T14" s="210"/>
      <c r="U14" s="210"/>
      <c r="V14" s="210"/>
    </row>
    <row r="15" spans="1:22" x14ac:dyDescent="0.3">
      <c r="P15" s="210"/>
      <c r="Q15" s="210"/>
      <c r="R15" s="210"/>
      <c r="S15" s="210"/>
      <c r="T15" s="210"/>
      <c r="U15" s="210"/>
      <c r="V15" s="210"/>
    </row>
    <row r="16" spans="1:22" ht="15" thickBot="1" x14ac:dyDescent="0.35">
      <c r="P16" s="210"/>
      <c r="Q16" s="210"/>
      <c r="R16" s="210"/>
      <c r="S16" s="210"/>
      <c r="T16" s="210"/>
      <c r="U16" s="210"/>
      <c r="V16" s="210"/>
    </row>
    <row r="17" spans="1:22" ht="15" thickBot="1" x14ac:dyDescent="0.35">
      <c r="A17" s="262" t="s">
        <v>178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4"/>
      <c r="N17" s="260" t="s">
        <v>147</v>
      </c>
      <c r="P17" s="210"/>
      <c r="Q17" s="210"/>
      <c r="R17" s="210"/>
      <c r="S17" s="210"/>
      <c r="T17" s="210"/>
      <c r="U17" s="210"/>
      <c r="V17" s="210"/>
    </row>
    <row r="18" spans="1:22" ht="15" thickBot="1" x14ac:dyDescent="0.35">
      <c r="A18" s="145"/>
      <c r="B18" s="120" t="s">
        <v>23</v>
      </c>
      <c r="C18" s="85" t="s">
        <v>30</v>
      </c>
      <c r="D18" s="85" t="s">
        <v>18</v>
      </c>
      <c r="E18" s="85" t="s">
        <v>19</v>
      </c>
      <c r="F18" s="85" t="s">
        <v>20</v>
      </c>
      <c r="G18" s="85" t="s">
        <v>21</v>
      </c>
      <c r="H18" s="85" t="s">
        <v>22</v>
      </c>
      <c r="I18" s="85" t="s">
        <v>24</v>
      </c>
      <c r="J18" s="85" t="s">
        <v>25</v>
      </c>
      <c r="K18" s="85" t="s">
        <v>26</v>
      </c>
      <c r="L18" s="85" t="s">
        <v>27</v>
      </c>
      <c r="M18" s="87" t="s">
        <v>28</v>
      </c>
      <c r="N18" s="275"/>
      <c r="P18" s="210"/>
      <c r="Q18" s="210"/>
      <c r="R18" s="210"/>
      <c r="S18" s="210"/>
      <c r="T18" s="210"/>
      <c r="U18" s="210"/>
      <c r="V18" s="210"/>
    </row>
    <row r="19" spans="1:22" s="172" customFormat="1" ht="15" thickBot="1" x14ac:dyDescent="0.35">
      <c r="A19" s="171" t="s">
        <v>148</v>
      </c>
      <c r="B19" s="176">
        <f>M14</f>
        <v>2248250</v>
      </c>
      <c r="C19" s="176">
        <f>B22</f>
        <v>2340950</v>
      </c>
      <c r="D19" s="176">
        <f t="shared" ref="D19:M19" si="6">C22</f>
        <v>2581550</v>
      </c>
      <c r="E19" s="176">
        <f t="shared" si="6"/>
        <v>3103550</v>
      </c>
      <c r="F19" s="176">
        <f t="shared" si="6"/>
        <v>3787350</v>
      </c>
      <c r="G19" s="176">
        <f t="shared" si="6"/>
        <v>4196300</v>
      </c>
      <c r="H19" s="176">
        <f t="shared" si="6"/>
        <v>4616250</v>
      </c>
      <c r="I19" s="176">
        <f t="shared" si="6"/>
        <v>5095800</v>
      </c>
      <c r="J19" s="176">
        <f t="shared" si="6"/>
        <v>5704800</v>
      </c>
      <c r="K19" s="176">
        <f t="shared" si="6"/>
        <v>6406200</v>
      </c>
      <c r="L19" s="176">
        <f t="shared" si="6"/>
        <v>7308750</v>
      </c>
      <c r="M19" s="176">
        <f t="shared" si="6"/>
        <v>8335200</v>
      </c>
      <c r="N19" s="196"/>
      <c r="P19" s="210"/>
      <c r="Q19" s="210"/>
      <c r="R19" s="210"/>
      <c r="S19" s="210"/>
      <c r="T19" s="210"/>
      <c r="U19" s="210"/>
      <c r="V19" s="210"/>
    </row>
    <row r="20" spans="1:22" x14ac:dyDescent="0.3">
      <c r="A20" s="80" t="s">
        <v>54</v>
      </c>
      <c r="B20" s="146">
        <f>Доход!D50</f>
        <v>2438700</v>
      </c>
      <c r="C20" s="147">
        <f>Доход!E50</f>
        <v>2586600</v>
      </c>
      <c r="D20" s="147">
        <f>Доход!G50</f>
        <v>2868000</v>
      </c>
      <c r="E20" s="147">
        <v>3259800</v>
      </c>
      <c r="F20" s="147">
        <f>Доход!I50</f>
        <v>3034950</v>
      </c>
      <c r="G20" s="147">
        <f>Доход!J50</f>
        <v>3175950</v>
      </c>
      <c r="H20" s="147">
        <f>Доход!K50</f>
        <v>3275550</v>
      </c>
      <c r="I20" s="147">
        <f>Доход!L50</f>
        <v>3420000</v>
      </c>
      <c r="J20" s="147">
        <f>Доход!M50</f>
        <v>3512400</v>
      </c>
      <c r="K20" s="147">
        <f>Доход!N50</f>
        <v>3713550</v>
      </c>
      <c r="L20" s="147">
        <f>Доход!O50</f>
        <v>3837450</v>
      </c>
      <c r="M20" s="148">
        <f>Доход!P50</f>
        <v>3982650</v>
      </c>
      <c r="N20" s="308">
        <f>M22</f>
        <v>9506850</v>
      </c>
      <c r="P20" s="210"/>
      <c r="Q20" s="210"/>
      <c r="R20" s="210"/>
      <c r="S20" s="210"/>
      <c r="T20" s="210"/>
      <c r="U20" s="210"/>
      <c r="V20" s="210"/>
    </row>
    <row r="21" spans="1:22" ht="15" thickBot="1" x14ac:dyDescent="0.35">
      <c r="A21" s="84" t="s">
        <v>55</v>
      </c>
      <c r="B21" s="149">
        <f>Расходы!C96</f>
        <v>2346000</v>
      </c>
      <c r="C21" s="150">
        <f>Расходы!D96</f>
        <v>2346000</v>
      </c>
      <c r="D21" s="150">
        <f>Расходы!E96</f>
        <v>2346000</v>
      </c>
      <c r="E21" s="150">
        <f>Расходы!F96</f>
        <v>2576000</v>
      </c>
      <c r="F21" s="150">
        <f>Расходы!G96</f>
        <v>2626000</v>
      </c>
      <c r="G21" s="150">
        <f>Расходы!H96</f>
        <v>2756000</v>
      </c>
      <c r="H21" s="150">
        <f>Расходы!I96</f>
        <v>2796000</v>
      </c>
      <c r="I21" s="150">
        <f>Расходы!J96</f>
        <v>2811000</v>
      </c>
      <c r="J21" s="150">
        <f>Расходы!K96</f>
        <v>2811000</v>
      </c>
      <c r="K21" s="150">
        <f>Расходы!L96</f>
        <v>2811000</v>
      </c>
      <c r="L21" s="150">
        <f>Расходы!M96</f>
        <v>2811000</v>
      </c>
      <c r="M21" s="151">
        <f>Расходы!N96</f>
        <v>2811000</v>
      </c>
      <c r="N21" s="309"/>
      <c r="P21" s="210"/>
      <c r="Q21" s="210"/>
      <c r="R21" s="210"/>
      <c r="S21" s="210"/>
      <c r="T21" s="210"/>
      <c r="U21" s="210"/>
      <c r="V21" s="210"/>
    </row>
    <row r="22" spans="1:22" ht="15" thickBot="1" x14ac:dyDescent="0.35">
      <c r="A22" s="127" t="s">
        <v>7</v>
      </c>
      <c r="B22" s="144">
        <f>(B19+B20)-B21</f>
        <v>2340950</v>
      </c>
      <c r="C22" s="144">
        <f t="shared" ref="C22:M22" si="7">(C19+C20)-C21</f>
        <v>2581550</v>
      </c>
      <c r="D22" s="144">
        <f t="shared" si="7"/>
        <v>3103550</v>
      </c>
      <c r="E22" s="144">
        <f t="shared" si="7"/>
        <v>3787350</v>
      </c>
      <c r="F22" s="144">
        <f t="shared" si="7"/>
        <v>4196300</v>
      </c>
      <c r="G22" s="144">
        <f t="shared" si="7"/>
        <v>4616250</v>
      </c>
      <c r="H22" s="144">
        <f t="shared" si="7"/>
        <v>5095800</v>
      </c>
      <c r="I22" s="144">
        <f t="shared" si="7"/>
        <v>5704800</v>
      </c>
      <c r="J22" s="144">
        <f t="shared" si="7"/>
        <v>6406200</v>
      </c>
      <c r="K22" s="144">
        <f t="shared" si="7"/>
        <v>7308750</v>
      </c>
      <c r="L22" s="144">
        <f t="shared" si="7"/>
        <v>8335200</v>
      </c>
      <c r="M22" s="144">
        <f t="shared" si="7"/>
        <v>9506850</v>
      </c>
      <c r="N22" s="310"/>
      <c r="P22" s="210"/>
      <c r="Q22" s="210"/>
      <c r="R22" s="210"/>
      <c r="S22" s="210"/>
      <c r="T22" s="210"/>
      <c r="U22" s="210"/>
      <c r="V22" s="210"/>
    </row>
    <row r="23" spans="1:22" x14ac:dyDescent="0.3">
      <c r="P23" s="210"/>
      <c r="Q23" s="210"/>
      <c r="R23" s="210"/>
      <c r="S23" s="210"/>
      <c r="T23" s="210"/>
      <c r="U23" s="210"/>
      <c r="V23" s="210"/>
    </row>
    <row r="24" spans="1:22" x14ac:dyDescent="0.3">
      <c r="P24" s="210"/>
      <c r="Q24" s="210"/>
      <c r="R24" s="210"/>
      <c r="S24" s="210"/>
      <c r="T24" s="210"/>
      <c r="U24" s="210"/>
      <c r="V24" s="210"/>
    </row>
    <row r="25" spans="1:22" x14ac:dyDescent="0.3">
      <c r="A25" s="303" t="s">
        <v>179</v>
      </c>
      <c r="B25" s="304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5"/>
      <c r="N25" s="302" t="s">
        <v>147</v>
      </c>
      <c r="P25" s="210"/>
      <c r="Q25" s="210"/>
      <c r="R25" s="210"/>
      <c r="S25" s="210"/>
      <c r="T25" s="210"/>
      <c r="U25" s="210"/>
      <c r="V25" s="210"/>
    </row>
    <row r="26" spans="1:22" x14ac:dyDescent="0.3">
      <c r="A26" s="154"/>
      <c r="B26" s="154" t="s">
        <v>23</v>
      </c>
      <c r="C26" s="154" t="s">
        <v>30</v>
      </c>
      <c r="D26" s="154" t="s">
        <v>18</v>
      </c>
      <c r="E26" s="154" t="s">
        <v>19</v>
      </c>
      <c r="F26" s="154" t="s">
        <v>20</v>
      </c>
      <c r="G26" s="154" t="s">
        <v>21</v>
      </c>
      <c r="H26" s="154" t="s">
        <v>22</v>
      </c>
      <c r="I26" s="154" t="s">
        <v>24</v>
      </c>
      <c r="J26" s="154" t="s">
        <v>25</v>
      </c>
      <c r="K26" s="154" t="s">
        <v>26</v>
      </c>
      <c r="L26" s="154" t="s">
        <v>27</v>
      </c>
      <c r="M26" s="154" t="s">
        <v>28</v>
      </c>
      <c r="N26" s="301"/>
    </row>
    <row r="27" spans="1:22" s="172" customFormat="1" x14ac:dyDescent="0.3">
      <c r="A27" s="173" t="s">
        <v>148</v>
      </c>
      <c r="B27" s="175">
        <f>M22</f>
        <v>9506850</v>
      </c>
      <c r="C27" s="175">
        <f>B30</f>
        <v>10206500</v>
      </c>
      <c r="D27" s="175">
        <f t="shared" ref="D27:M27" si="8">C30</f>
        <v>11046550</v>
      </c>
      <c r="E27" s="175">
        <f t="shared" si="8"/>
        <v>12402750</v>
      </c>
      <c r="F27" s="175">
        <f t="shared" si="8"/>
        <v>13685250</v>
      </c>
      <c r="G27" s="175">
        <f t="shared" si="8"/>
        <v>15052650</v>
      </c>
      <c r="H27" s="175">
        <f t="shared" si="8"/>
        <v>16608450</v>
      </c>
      <c r="I27" s="175">
        <f t="shared" si="8"/>
        <v>18199350</v>
      </c>
      <c r="J27" s="175">
        <f t="shared" si="8"/>
        <v>19895450</v>
      </c>
      <c r="K27" s="175">
        <f t="shared" si="8"/>
        <v>21807050</v>
      </c>
      <c r="L27" s="175">
        <f t="shared" si="8"/>
        <v>23894550</v>
      </c>
      <c r="M27" s="175">
        <f t="shared" si="8"/>
        <v>26134750</v>
      </c>
      <c r="N27" s="173"/>
    </row>
    <row r="28" spans="1:22" x14ac:dyDescent="0.3">
      <c r="A28" s="154" t="s">
        <v>54</v>
      </c>
      <c r="B28" s="175">
        <f>Доход!D68</f>
        <v>3982650</v>
      </c>
      <c r="C28" s="175">
        <f>Доход!E68</f>
        <v>4123050</v>
      </c>
      <c r="D28" s="175">
        <f>Доход!G68</f>
        <v>4639200</v>
      </c>
      <c r="E28" s="175">
        <f>Доход!H68</f>
        <v>4705500</v>
      </c>
      <c r="F28" s="175">
        <f>Доход!I68</f>
        <v>4790400</v>
      </c>
      <c r="G28" s="175">
        <f>Доход!J68</f>
        <v>4978800</v>
      </c>
      <c r="H28" s="175">
        <f>Доход!K68</f>
        <v>5103900</v>
      </c>
      <c r="I28" s="175">
        <f>Доход!L68</f>
        <v>5219100</v>
      </c>
      <c r="J28" s="175">
        <f>Доход!M68</f>
        <v>5424600</v>
      </c>
      <c r="K28" s="175">
        <f>Доход!N68</f>
        <v>5620500</v>
      </c>
      <c r="L28" s="175">
        <f>Доход!O68</f>
        <v>5773200</v>
      </c>
      <c r="M28" s="175">
        <f>Доход!P68</f>
        <v>5896500</v>
      </c>
      <c r="N28" s="306">
        <f>M30</f>
        <v>28498250</v>
      </c>
    </row>
    <row r="29" spans="1:22" x14ac:dyDescent="0.3">
      <c r="A29" s="154" t="s">
        <v>55</v>
      </c>
      <c r="B29" s="175">
        <f>Расходы!C133</f>
        <v>3283000</v>
      </c>
      <c r="C29" s="175">
        <f>Расходы!D133</f>
        <v>3283000</v>
      </c>
      <c r="D29" s="175">
        <f>Расходы!E133</f>
        <v>3283000</v>
      </c>
      <c r="E29" s="175">
        <f>Расходы!F133</f>
        <v>3423000</v>
      </c>
      <c r="F29" s="175">
        <f>Расходы!G133</f>
        <v>3423000</v>
      </c>
      <c r="G29" s="175">
        <f>Расходы!H133</f>
        <v>3423000</v>
      </c>
      <c r="H29" s="175">
        <f>Расходы!I133</f>
        <v>3513000</v>
      </c>
      <c r="I29" s="175">
        <f>Расходы!J133</f>
        <v>3523000</v>
      </c>
      <c r="J29" s="175">
        <f>Расходы!K133</f>
        <v>3513000</v>
      </c>
      <c r="K29" s="175">
        <f>Расходы!L133</f>
        <v>3533000</v>
      </c>
      <c r="L29" s="175">
        <f>Расходы!M133</f>
        <v>3533000</v>
      </c>
      <c r="M29" s="175">
        <f>Расходы!N133</f>
        <v>3533000</v>
      </c>
      <c r="N29" s="306"/>
    </row>
    <row r="30" spans="1:22" x14ac:dyDescent="0.3">
      <c r="A30" s="156" t="s">
        <v>7</v>
      </c>
      <c r="B30" s="175">
        <f>(B27+B28)-B29</f>
        <v>10206500</v>
      </c>
      <c r="C30" s="175">
        <f t="shared" ref="C30:M30" si="9">(C27+C28)-C29</f>
        <v>11046550</v>
      </c>
      <c r="D30" s="175">
        <f t="shared" si="9"/>
        <v>12402750</v>
      </c>
      <c r="E30" s="175">
        <f t="shared" si="9"/>
        <v>13685250</v>
      </c>
      <c r="F30" s="175">
        <f t="shared" si="9"/>
        <v>15052650</v>
      </c>
      <c r="G30" s="175">
        <f t="shared" si="9"/>
        <v>16608450</v>
      </c>
      <c r="H30" s="175">
        <f t="shared" si="9"/>
        <v>18199350</v>
      </c>
      <c r="I30" s="175">
        <f t="shared" si="9"/>
        <v>19895450</v>
      </c>
      <c r="J30" s="175">
        <f t="shared" si="9"/>
        <v>21807050</v>
      </c>
      <c r="K30" s="175">
        <f t="shared" si="9"/>
        <v>23894550</v>
      </c>
      <c r="L30" s="175">
        <f t="shared" si="9"/>
        <v>26134750</v>
      </c>
      <c r="M30" s="175">
        <f t="shared" si="9"/>
        <v>28498250</v>
      </c>
      <c r="N30" s="306"/>
    </row>
    <row r="31" spans="1:22" x14ac:dyDescent="0.3">
      <c r="A31" s="152"/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</row>
    <row r="33" spans="1:14" x14ac:dyDescent="0.3">
      <c r="A33" s="303" t="s">
        <v>180</v>
      </c>
      <c r="B33" s="304"/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5"/>
      <c r="N33" s="302" t="s">
        <v>147</v>
      </c>
    </row>
    <row r="34" spans="1:14" x14ac:dyDescent="0.3">
      <c r="A34" s="154"/>
      <c r="B34" s="173" t="s">
        <v>23</v>
      </c>
      <c r="C34" s="173" t="s">
        <v>30</v>
      </c>
      <c r="D34" s="173" t="s">
        <v>18</v>
      </c>
      <c r="E34" s="173" t="s">
        <v>19</v>
      </c>
      <c r="F34" s="173" t="s">
        <v>20</v>
      </c>
      <c r="G34" s="173" t="s">
        <v>21</v>
      </c>
      <c r="H34" s="173" t="s">
        <v>22</v>
      </c>
      <c r="I34" s="173" t="s">
        <v>24</v>
      </c>
      <c r="J34" s="173" t="s">
        <v>25</v>
      </c>
      <c r="K34" s="173" t="s">
        <v>26</v>
      </c>
      <c r="L34" s="173" t="s">
        <v>27</v>
      </c>
      <c r="M34" s="173" t="s">
        <v>28</v>
      </c>
      <c r="N34" s="301"/>
    </row>
    <row r="35" spans="1:14" s="172" customFormat="1" x14ac:dyDescent="0.3">
      <c r="A35" s="173" t="s">
        <v>148</v>
      </c>
      <c r="B35" s="175">
        <f>M30</f>
        <v>28498250</v>
      </c>
      <c r="C35" s="175">
        <f>B38</f>
        <v>30618350</v>
      </c>
      <c r="D35" s="175">
        <f t="shared" ref="D35:M35" si="10">C38</f>
        <v>32806250</v>
      </c>
      <c r="E35" s="175">
        <f t="shared" si="10"/>
        <v>35274350</v>
      </c>
      <c r="F35" s="175">
        <f t="shared" si="10"/>
        <v>37780450</v>
      </c>
      <c r="G35" s="175">
        <f t="shared" si="10"/>
        <v>40389150</v>
      </c>
      <c r="H35" s="175">
        <f t="shared" si="10"/>
        <v>43011050</v>
      </c>
      <c r="I35" s="175">
        <f t="shared" si="10"/>
        <v>45618950</v>
      </c>
      <c r="J35" s="175">
        <f t="shared" si="10"/>
        <v>48272450</v>
      </c>
      <c r="K35" s="175">
        <f t="shared" si="10"/>
        <v>50952450</v>
      </c>
      <c r="L35" s="175">
        <f t="shared" si="10"/>
        <v>53654950</v>
      </c>
      <c r="M35" s="175">
        <f t="shared" si="10"/>
        <v>56372750</v>
      </c>
      <c r="N35" s="173"/>
    </row>
    <row r="36" spans="1:14" x14ac:dyDescent="0.3">
      <c r="A36" s="154" t="s">
        <v>54</v>
      </c>
      <c r="B36" s="154">
        <f>Доход!D86</f>
        <v>5903100</v>
      </c>
      <c r="C36" s="173">
        <f>Доход!E86</f>
        <v>5970900</v>
      </c>
      <c r="D36" s="154">
        <f>Доход!G86</f>
        <v>6251100</v>
      </c>
      <c r="E36" s="173">
        <f>Доход!H86</f>
        <v>6329100</v>
      </c>
      <c r="F36" s="173">
        <f>Доход!I86</f>
        <v>6431700</v>
      </c>
      <c r="G36" s="173">
        <f>Доход!J86</f>
        <v>6444900</v>
      </c>
      <c r="H36" s="173">
        <f>Доход!K86</f>
        <v>6510900</v>
      </c>
      <c r="I36" s="173">
        <f>Доход!L86</f>
        <v>6556500</v>
      </c>
      <c r="J36" s="173">
        <f>Доход!M86</f>
        <v>6603000</v>
      </c>
      <c r="K36" s="173">
        <f>Доход!N86</f>
        <v>6625500</v>
      </c>
      <c r="L36" s="173">
        <f>Доход!O86</f>
        <v>6640800</v>
      </c>
      <c r="M36" s="173">
        <f>Доход!P86</f>
        <v>6826200</v>
      </c>
      <c r="N36" s="306">
        <f>M38</f>
        <v>59275950</v>
      </c>
    </row>
    <row r="37" spans="1:14" x14ac:dyDescent="0.3">
      <c r="A37" s="154" t="s">
        <v>55</v>
      </c>
      <c r="B37" s="154">
        <f>Расходы!C170</f>
        <v>3783000</v>
      </c>
      <c r="C37" s="173">
        <f>Расходы!D170</f>
        <v>3783000</v>
      </c>
      <c r="D37" s="173">
        <f>Расходы!E170</f>
        <v>3783000</v>
      </c>
      <c r="E37" s="173">
        <f>Расходы!F170</f>
        <v>3823000</v>
      </c>
      <c r="F37" s="173">
        <f>Расходы!G170</f>
        <v>3823000</v>
      </c>
      <c r="G37" s="173">
        <f>Расходы!H170</f>
        <v>3823000</v>
      </c>
      <c r="H37" s="173">
        <f>Расходы!I170</f>
        <v>3903000</v>
      </c>
      <c r="I37" s="173">
        <f>Расходы!J170</f>
        <v>3903000</v>
      </c>
      <c r="J37" s="173">
        <f>Расходы!K170</f>
        <v>3923000</v>
      </c>
      <c r="K37" s="173">
        <f>Расходы!L170</f>
        <v>3923000</v>
      </c>
      <c r="L37" s="173">
        <f>Расходы!M170</f>
        <v>3923000</v>
      </c>
      <c r="M37" s="173">
        <f>Расходы!N170</f>
        <v>3923000</v>
      </c>
      <c r="N37" s="306"/>
    </row>
    <row r="38" spans="1:14" x14ac:dyDescent="0.3">
      <c r="A38" s="156" t="s">
        <v>7</v>
      </c>
      <c r="B38" s="175">
        <f>(B35+B36)-B37</f>
        <v>30618350</v>
      </c>
      <c r="C38" s="175">
        <f t="shared" ref="C38:M38" si="11">(C35+C36)-C37</f>
        <v>32806250</v>
      </c>
      <c r="D38" s="175">
        <f t="shared" si="11"/>
        <v>35274350</v>
      </c>
      <c r="E38" s="175">
        <f t="shared" si="11"/>
        <v>37780450</v>
      </c>
      <c r="F38" s="175">
        <f t="shared" si="11"/>
        <v>40389150</v>
      </c>
      <c r="G38" s="175">
        <f t="shared" si="11"/>
        <v>43011050</v>
      </c>
      <c r="H38" s="175">
        <f t="shared" si="11"/>
        <v>45618950</v>
      </c>
      <c r="I38" s="175">
        <f t="shared" si="11"/>
        <v>48272450</v>
      </c>
      <c r="J38" s="175">
        <f t="shared" si="11"/>
        <v>50952450</v>
      </c>
      <c r="K38" s="175">
        <f t="shared" si="11"/>
        <v>53654950</v>
      </c>
      <c r="L38" s="175">
        <f t="shared" si="11"/>
        <v>56372750</v>
      </c>
      <c r="M38" s="175">
        <f t="shared" si="11"/>
        <v>59275950</v>
      </c>
      <c r="N38" s="306"/>
    </row>
  </sheetData>
  <mergeCells count="15">
    <mergeCell ref="A33:M33"/>
    <mergeCell ref="A25:M25"/>
    <mergeCell ref="A1:M1"/>
    <mergeCell ref="A9:M9"/>
    <mergeCell ref="A17:M17"/>
    <mergeCell ref="N1:N2"/>
    <mergeCell ref="N9:N10"/>
    <mergeCell ref="N17:N18"/>
    <mergeCell ref="N3:N6"/>
    <mergeCell ref="N11:N14"/>
    <mergeCell ref="N33:N34"/>
    <mergeCell ref="N36:N38"/>
    <mergeCell ref="N20:N22"/>
    <mergeCell ref="N25:N26"/>
    <mergeCell ref="N28:N30"/>
  </mergeCells>
  <conditionalFormatting sqref="B6:M6 B14:M14">
    <cfRule type="colorScale" priority="15">
      <colorScale>
        <cfvo type="num" val="0"/>
        <cfvo type="num" val="0"/>
        <color rgb="FFFFCCCC"/>
        <color theme="9" tint="0.79998168889431442"/>
      </colorScale>
    </cfRule>
    <cfRule type="cellIs" dxfId="4" priority="17" operator="lessThan">
      <formula>0</formula>
    </cfRule>
  </conditionalFormatting>
  <conditionalFormatting sqref="B22:M22">
    <cfRule type="colorScale" priority="11">
      <colorScale>
        <cfvo type="num" val="0"/>
        <cfvo type="num" val="0"/>
        <color rgb="FFFFCCCC"/>
        <color theme="9" tint="0.79998168889431442"/>
      </colorScale>
    </cfRule>
    <cfRule type="cellIs" dxfId="3" priority="12" operator="lessThan">
      <formula>0</formula>
    </cfRule>
  </conditionalFormatting>
  <conditionalFormatting sqref="N3">
    <cfRule type="colorScale" priority="9">
      <colorScale>
        <cfvo type="num" val="0"/>
        <cfvo type="num" val="0"/>
        <color rgb="FFFFCCCC"/>
        <color theme="9" tint="0.79998168889431442"/>
      </colorScale>
    </cfRule>
    <cfRule type="cellIs" dxfId="2" priority="10" operator="lessThan">
      <formula>0</formula>
    </cfRule>
  </conditionalFormatting>
  <conditionalFormatting sqref="N11">
    <cfRule type="colorScale" priority="7">
      <colorScale>
        <cfvo type="num" val="0"/>
        <cfvo type="num" val="0"/>
        <color rgb="FFFFCCCC"/>
        <color theme="9" tint="0.79998168889431442"/>
      </colorScale>
    </cfRule>
    <cfRule type="cellIs" dxfId="1" priority="8" operator="lessThan">
      <formula>0</formula>
    </cfRule>
  </conditionalFormatting>
  <conditionalFormatting sqref="N20">
    <cfRule type="colorScale" priority="5">
      <colorScale>
        <cfvo type="num" val="0"/>
        <cfvo type="num" val="0"/>
        <color rgb="FFFFCCCC"/>
        <color theme="9" tint="0.79998168889431442"/>
      </colorScale>
    </cfRule>
    <cfRule type="cellIs" dxfId="0" priority="6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D505A-81B4-4D43-8008-B3B6A5A936A7}">
  <dimension ref="A1:D3"/>
  <sheetViews>
    <sheetView workbookViewId="0">
      <selection activeCell="F13" sqref="F13"/>
    </sheetView>
  </sheetViews>
  <sheetFormatPr defaultRowHeight="14.4" x14ac:dyDescent="0.3"/>
  <cols>
    <col min="1" max="3" width="20.77734375" customWidth="1"/>
    <col min="4" max="4" width="17.109375" customWidth="1"/>
  </cols>
  <sheetData>
    <row r="1" spans="1:4" ht="15" thickBot="1" x14ac:dyDescent="0.35">
      <c r="A1" s="315" t="s">
        <v>121</v>
      </c>
      <c r="B1" s="252"/>
      <c r="C1" s="252"/>
      <c r="D1" s="316"/>
    </row>
    <row r="2" spans="1:4" ht="30" customHeight="1" thickBot="1" x14ac:dyDescent="0.35">
      <c r="A2" s="202" t="s">
        <v>88</v>
      </c>
      <c r="B2" s="311" t="s">
        <v>151</v>
      </c>
      <c r="C2" s="312"/>
      <c r="D2" s="145" t="s">
        <v>7</v>
      </c>
    </row>
    <row r="3" spans="1:4" ht="60" customHeight="1" thickBot="1" x14ac:dyDescent="0.35">
      <c r="A3" s="203" cm="1">
        <f t="array" ref="A3">SUM(Расходы!C11:N11+Расходы!C30:N30)</f>
        <v>2513000</v>
      </c>
      <c r="B3" s="313" cm="1">
        <f t="array" ref="B3">SUM(Расходы!C17:N17+Расходы!C23:N23)</f>
        <v>4445000</v>
      </c>
      <c r="C3" s="314"/>
      <c r="D3" s="185">
        <f>SUM(A3+B3+Расходы!C25)</f>
        <v>7358000</v>
      </c>
    </row>
  </sheetData>
  <mergeCells count="3">
    <mergeCell ref="B2:C2"/>
    <mergeCell ref="B3:C3"/>
    <mergeCell ref="A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E6918-9F0F-4BE3-BEB5-471FD8A1553A}">
  <dimension ref="A1:AV11"/>
  <sheetViews>
    <sheetView topLeftCell="AA1" workbookViewId="0">
      <selection activeCell="AQ19" sqref="AQ19"/>
    </sheetView>
  </sheetViews>
  <sheetFormatPr defaultRowHeight="14.4" x14ac:dyDescent="0.3"/>
  <cols>
    <col min="3" max="3" width="14" customWidth="1"/>
    <col min="4" max="4" width="11.44140625" style="141" customWidth="1"/>
    <col min="7" max="7" width="11.6640625" customWidth="1"/>
    <col min="8" max="8" width="10.77734375" style="141" customWidth="1"/>
    <col min="12" max="12" width="11.5546875" style="141" customWidth="1"/>
    <col min="16" max="16" width="8.88671875" style="141"/>
    <col min="20" max="20" width="9.88671875" style="141" customWidth="1"/>
    <col min="24" max="24" width="10.33203125" style="141" customWidth="1"/>
    <col min="28" max="28" width="10.21875" style="141" customWidth="1"/>
    <col min="32" max="32" width="10.21875" style="141" customWidth="1"/>
    <col min="36" max="36" width="9.6640625" style="141" customWidth="1"/>
    <col min="40" max="40" width="10.109375" style="141" customWidth="1"/>
    <col min="44" max="44" width="8.88671875" style="141"/>
    <col min="48" max="48" width="8.88671875" style="141"/>
  </cols>
  <sheetData>
    <row r="1" spans="1:48" x14ac:dyDescent="0.3">
      <c r="A1" s="300" t="s">
        <v>126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  <c r="AV1" s="334"/>
    </row>
    <row r="2" spans="1:48" x14ac:dyDescent="0.3">
      <c r="A2" s="335" t="s">
        <v>23</v>
      </c>
      <c r="B2" s="335"/>
      <c r="C2" s="335"/>
      <c r="D2" s="336"/>
      <c r="E2" s="348" t="s">
        <v>30</v>
      </c>
      <c r="F2" s="349"/>
      <c r="G2" s="349"/>
      <c r="H2" s="350"/>
      <c r="I2" s="335" t="s">
        <v>18</v>
      </c>
      <c r="J2" s="335"/>
      <c r="K2" s="335"/>
      <c r="L2" s="335"/>
      <c r="M2" s="335" t="s">
        <v>19</v>
      </c>
      <c r="N2" s="335"/>
      <c r="O2" s="335"/>
      <c r="P2" s="335"/>
      <c r="Q2" s="335" t="s">
        <v>20</v>
      </c>
      <c r="R2" s="335"/>
      <c r="S2" s="335"/>
      <c r="T2" s="336"/>
      <c r="U2" s="335" t="s">
        <v>21</v>
      </c>
      <c r="V2" s="335"/>
      <c r="W2" s="335"/>
      <c r="X2" s="336"/>
      <c r="Y2" s="335" t="s">
        <v>22</v>
      </c>
      <c r="Z2" s="335"/>
      <c r="AA2" s="335"/>
      <c r="AB2" s="336"/>
      <c r="AC2" s="335" t="s">
        <v>24</v>
      </c>
      <c r="AD2" s="335"/>
      <c r="AE2" s="335"/>
      <c r="AF2" s="336"/>
      <c r="AG2" s="335" t="s">
        <v>25</v>
      </c>
      <c r="AH2" s="335"/>
      <c r="AI2" s="335"/>
      <c r="AJ2" s="336"/>
      <c r="AK2" s="335" t="s">
        <v>26</v>
      </c>
      <c r="AL2" s="335"/>
      <c r="AM2" s="335"/>
      <c r="AN2" s="336"/>
      <c r="AO2" s="335" t="s">
        <v>27</v>
      </c>
      <c r="AP2" s="335"/>
      <c r="AQ2" s="335"/>
      <c r="AR2" s="336"/>
      <c r="AS2" s="335" t="s">
        <v>28</v>
      </c>
      <c r="AT2" s="335"/>
      <c r="AU2" s="335"/>
      <c r="AV2" s="336"/>
    </row>
    <row r="3" spans="1:48" ht="14.4" customHeight="1" x14ac:dyDescent="0.3">
      <c r="A3" s="343" t="s">
        <v>64</v>
      </c>
      <c r="B3" s="344"/>
      <c r="C3" s="344"/>
      <c r="D3" s="345"/>
      <c r="E3" s="352" t="s">
        <v>66</v>
      </c>
      <c r="F3" s="334"/>
      <c r="G3" s="334"/>
      <c r="H3" s="334"/>
      <c r="I3" s="326" t="s">
        <v>69</v>
      </c>
      <c r="J3" s="327"/>
      <c r="K3" s="327"/>
      <c r="L3" s="328"/>
      <c r="M3" s="326" t="s">
        <v>69</v>
      </c>
      <c r="N3" s="327"/>
      <c r="O3" s="327"/>
      <c r="P3" s="328"/>
      <c r="Q3" s="326" t="s">
        <v>71</v>
      </c>
      <c r="R3" s="327"/>
      <c r="S3" s="327"/>
      <c r="T3" s="328"/>
      <c r="U3" s="326" t="s">
        <v>73</v>
      </c>
      <c r="V3" s="327"/>
      <c r="W3" s="327"/>
      <c r="X3" s="328"/>
      <c r="Y3" s="326" t="s">
        <v>74</v>
      </c>
      <c r="Z3" s="327"/>
      <c r="AA3" s="327"/>
      <c r="AB3" s="328"/>
      <c r="AC3" s="326" t="s">
        <v>74</v>
      </c>
      <c r="AD3" s="327"/>
      <c r="AE3" s="327"/>
      <c r="AF3" s="328"/>
      <c r="AG3" s="326" t="s">
        <v>81</v>
      </c>
      <c r="AH3" s="327"/>
      <c r="AI3" s="327"/>
      <c r="AJ3" s="328"/>
      <c r="AK3" s="326" t="s">
        <v>80</v>
      </c>
      <c r="AL3" s="327"/>
      <c r="AM3" s="327"/>
      <c r="AN3" s="328"/>
      <c r="AO3" s="326" t="s">
        <v>80</v>
      </c>
      <c r="AP3" s="327"/>
      <c r="AQ3" s="327"/>
      <c r="AR3" s="328"/>
      <c r="AS3" s="326" t="s">
        <v>86</v>
      </c>
      <c r="AT3" s="327"/>
      <c r="AU3" s="327"/>
      <c r="AV3" s="328"/>
    </row>
    <row r="4" spans="1:48" x14ac:dyDescent="0.3">
      <c r="A4" s="346"/>
      <c r="B4" s="253"/>
      <c r="C4" s="253"/>
      <c r="D4" s="347"/>
      <c r="E4" s="334"/>
      <c r="F4" s="334"/>
      <c r="G4" s="334"/>
      <c r="H4" s="334"/>
      <c r="I4" s="329"/>
      <c r="J4" s="254"/>
      <c r="K4" s="254"/>
      <c r="L4" s="330"/>
      <c r="M4" s="329"/>
      <c r="N4" s="254"/>
      <c r="O4" s="254"/>
      <c r="P4" s="330"/>
      <c r="Q4" s="329"/>
      <c r="R4" s="254"/>
      <c r="S4" s="254"/>
      <c r="T4" s="330"/>
      <c r="U4" s="329"/>
      <c r="V4" s="254"/>
      <c r="W4" s="254"/>
      <c r="X4" s="330"/>
      <c r="Y4" s="329"/>
      <c r="Z4" s="254"/>
      <c r="AA4" s="254"/>
      <c r="AB4" s="330"/>
      <c r="AC4" s="329"/>
      <c r="AD4" s="254"/>
      <c r="AE4" s="254"/>
      <c r="AF4" s="330"/>
      <c r="AG4" s="329"/>
      <c r="AH4" s="254"/>
      <c r="AI4" s="254"/>
      <c r="AJ4" s="330"/>
      <c r="AK4" s="329"/>
      <c r="AL4" s="254"/>
      <c r="AM4" s="254"/>
      <c r="AN4" s="330"/>
      <c r="AO4" s="329"/>
      <c r="AP4" s="254"/>
      <c r="AQ4" s="254"/>
      <c r="AR4" s="330"/>
      <c r="AS4" s="329"/>
      <c r="AT4" s="254"/>
      <c r="AU4" s="254"/>
      <c r="AV4" s="330"/>
    </row>
    <row r="5" spans="1:48" ht="27" customHeight="1" x14ac:dyDescent="0.3">
      <c r="A5" s="348"/>
      <c r="B5" s="349"/>
      <c r="C5" s="349"/>
      <c r="D5" s="350"/>
      <c r="E5" s="334"/>
      <c r="F5" s="334"/>
      <c r="G5" s="334"/>
      <c r="H5" s="334"/>
      <c r="I5" s="329"/>
      <c r="J5" s="254"/>
      <c r="K5" s="254"/>
      <c r="L5" s="330"/>
      <c r="M5" s="329"/>
      <c r="N5" s="254"/>
      <c r="O5" s="254"/>
      <c r="P5" s="330"/>
      <c r="Q5" s="331"/>
      <c r="R5" s="332"/>
      <c r="S5" s="332"/>
      <c r="T5" s="333"/>
      <c r="U5" s="331"/>
      <c r="V5" s="332"/>
      <c r="W5" s="332"/>
      <c r="X5" s="333"/>
      <c r="Y5" s="331"/>
      <c r="Z5" s="332"/>
      <c r="AA5" s="332"/>
      <c r="AB5" s="333"/>
      <c r="AC5" s="331"/>
      <c r="AD5" s="332"/>
      <c r="AE5" s="332"/>
      <c r="AF5" s="333"/>
      <c r="AG5" s="331"/>
      <c r="AH5" s="332"/>
      <c r="AI5" s="332"/>
      <c r="AJ5" s="333"/>
      <c r="AK5" s="331"/>
      <c r="AL5" s="332"/>
      <c r="AM5" s="332"/>
      <c r="AN5" s="333"/>
      <c r="AO5" s="331"/>
      <c r="AP5" s="332"/>
      <c r="AQ5" s="332"/>
      <c r="AR5" s="333"/>
      <c r="AS5" s="331"/>
      <c r="AT5" s="332"/>
      <c r="AU5" s="332"/>
      <c r="AV5" s="333"/>
    </row>
    <row r="6" spans="1:48" ht="14.4" customHeight="1" x14ac:dyDescent="0.3">
      <c r="A6" s="351" t="s">
        <v>63</v>
      </c>
      <c r="B6" s="344"/>
      <c r="C6" s="344"/>
      <c r="D6" s="345"/>
      <c r="E6" s="334"/>
      <c r="F6" s="334"/>
      <c r="G6" s="334"/>
      <c r="H6" s="334"/>
      <c r="I6" s="329"/>
      <c r="J6" s="254"/>
      <c r="K6" s="254"/>
      <c r="L6" s="330"/>
      <c r="M6" s="329"/>
      <c r="N6" s="254"/>
      <c r="O6" s="254"/>
      <c r="P6" s="330"/>
      <c r="Q6" s="353" t="s">
        <v>72</v>
      </c>
      <c r="R6" s="318"/>
      <c r="S6" s="318"/>
      <c r="T6" s="319"/>
      <c r="U6" s="337" t="s">
        <v>75</v>
      </c>
      <c r="V6" s="338"/>
      <c r="W6" s="338"/>
      <c r="X6" s="328"/>
      <c r="Y6" s="317" t="s">
        <v>78</v>
      </c>
      <c r="Z6" s="318"/>
      <c r="AA6" s="318"/>
      <c r="AB6" s="319"/>
      <c r="AC6" s="317" t="s">
        <v>78</v>
      </c>
      <c r="AD6" s="318"/>
      <c r="AE6" s="318"/>
      <c r="AF6" s="319"/>
      <c r="AG6" s="317" t="s">
        <v>78</v>
      </c>
      <c r="AH6" s="318"/>
      <c r="AI6" s="318"/>
      <c r="AJ6" s="319"/>
      <c r="AK6" s="317" t="s">
        <v>84</v>
      </c>
      <c r="AL6" s="318"/>
      <c r="AM6" s="318"/>
      <c r="AN6" s="319"/>
      <c r="AO6" s="317" t="s">
        <v>85</v>
      </c>
      <c r="AP6" s="318"/>
      <c r="AQ6" s="318"/>
      <c r="AR6" s="319"/>
      <c r="AS6" s="317" t="s">
        <v>85</v>
      </c>
      <c r="AT6" s="318"/>
      <c r="AU6" s="318"/>
      <c r="AV6" s="319"/>
    </row>
    <row r="7" spans="1:48" ht="24" customHeight="1" x14ac:dyDescent="0.3">
      <c r="A7" s="346"/>
      <c r="B7" s="253"/>
      <c r="C7" s="253"/>
      <c r="D7" s="347"/>
      <c r="E7" s="352" t="s">
        <v>67</v>
      </c>
      <c r="F7" s="334"/>
      <c r="G7" s="334"/>
      <c r="H7" s="334"/>
      <c r="I7" s="331"/>
      <c r="J7" s="332"/>
      <c r="K7" s="332"/>
      <c r="L7" s="333"/>
      <c r="M7" s="331"/>
      <c r="N7" s="332"/>
      <c r="O7" s="332"/>
      <c r="P7" s="333"/>
      <c r="Q7" s="320"/>
      <c r="R7" s="321"/>
      <c r="S7" s="321"/>
      <c r="T7" s="322"/>
      <c r="U7" s="339"/>
      <c r="V7" s="340"/>
      <c r="W7" s="340"/>
      <c r="X7" s="330"/>
      <c r="Y7" s="320"/>
      <c r="Z7" s="321"/>
      <c r="AA7" s="321"/>
      <c r="AB7" s="322"/>
      <c r="AC7" s="320"/>
      <c r="AD7" s="321"/>
      <c r="AE7" s="321"/>
      <c r="AF7" s="322"/>
      <c r="AG7" s="320"/>
      <c r="AH7" s="321"/>
      <c r="AI7" s="321"/>
      <c r="AJ7" s="322"/>
      <c r="AK7" s="320"/>
      <c r="AL7" s="321"/>
      <c r="AM7" s="321"/>
      <c r="AN7" s="322"/>
      <c r="AO7" s="320"/>
      <c r="AP7" s="321"/>
      <c r="AQ7" s="321"/>
      <c r="AR7" s="322"/>
      <c r="AS7" s="320"/>
      <c r="AT7" s="321"/>
      <c r="AU7" s="321"/>
      <c r="AV7" s="322"/>
    </row>
    <row r="8" spans="1:48" x14ac:dyDescent="0.3">
      <c r="A8" s="348"/>
      <c r="B8" s="349"/>
      <c r="C8" s="349"/>
      <c r="D8" s="350"/>
      <c r="E8" s="334"/>
      <c r="F8" s="334"/>
      <c r="G8" s="334"/>
      <c r="H8" s="334"/>
      <c r="I8" s="326" t="s">
        <v>67</v>
      </c>
      <c r="J8" s="327"/>
      <c r="K8" s="327"/>
      <c r="L8" s="328"/>
      <c r="M8" s="317" t="s">
        <v>70</v>
      </c>
      <c r="N8" s="318"/>
      <c r="O8" s="318"/>
      <c r="P8" s="319"/>
      <c r="Q8" s="323"/>
      <c r="R8" s="324"/>
      <c r="S8" s="324"/>
      <c r="T8" s="325"/>
      <c r="U8" s="341"/>
      <c r="V8" s="342"/>
      <c r="W8" s="342"/>
      <c r="X8" s="333"/>
      <c r="Y8" s="323"/>
      <c r="Z8" s="324"/>
      <c r="AA8" s="324"/>
      <c r="AB8" s="325"/>
      <c r="AC8" s="323"/>
      <c r="AD8" s="324"/>
      <c r="AE8" s="324"/>
      <c r="AF8" s="325"/>
      <c r="AG8" s="323"/>
      <c r="AH8" s="324"/>
      <c r="AI8" s="324"/>
      <c r="AJ8" s="325"/>
      <c r="AK8" s="323"/>
      <c r="AL8" s="324"/>
      <c r="AM8" s="324"/>
      <c r="AN8" s="325"/>
      <c r="AO8" s="323"/>
      <c r="AP8" s="324"/>
      <c r="AQ8" s="324"/>
      <c r="AR8" s="325"/>
      <c r="AS8" s="323"/>
      <c r="AT8" s="324"/>
      <c r="AU8" s="324"/>
      <c r="AV8" s="325"/>
    </row>
    <row r="9" spans="1:48" ht="14.4" customHeight="1" x14ac:dyDescent="0.3">
      <c r="A9" s="343" t="s">
        <v>65</v>
      </c>
      <c r="B9" s="344"/>
      <c r="C9" s="344"/>
      <c r="D9" s="345"/>
      <c r="E9" s="352" t="s">
        <v>68</v>
      </c>
      <c r="F9" s="334"/>
      <c r="G9" s="334"/>
      <c r="H9" s="334"/>
      <c r="I9" s="331"/>
      <c r="J9" s="332"/>
      <c r="K9" s="332"/>
      <c r="L9" s="333"/>
      <c r="M9" s="323"/>
      <c r="N9" s="324"/>
      <c r="O9" s="324"/>
      <c r="P9" s="325"/>
      <c r="Q9" s="326" t="s">
        <v>68</v>
      </c>
      <c r="R9" s="327"/>
      <c r="S9" s="327"/>
      <c r="T9" s="328"/>
      <c r="U9" s="326" t="s">
        <v>76</v>
      </c>
      <c r="V9" s="327"/>
      <c r="W9" s="327"/>
      <c r="X9" s="328"/>
      <c r="Y9" s="326" t="s">
        <v>77</v>
      </c>
      <c r="Z9" s="327"/>
      <c r="AA9" s="327"/>
      <c r="AB9" s="328"/>
      <c r="AC9" s="326" t="s">
        <v>79</v>
      </c>
      <c r="AD9" s="327"/>
      <c r="AE9" s="327"/>
      <c r="AF9" s="328"/>
      <c r="AG9" s="326" t="s">
        <v>79</v>
      </c>
      <c r="AH9" s="327"/>
      <c r="AI9" s="327"/>
      <c r="AJ9" s="328"/>
      <c r="AK9" s="326" t="s">
        <v>82</v>
      </c>
      <c r="AL9" s="327"/>
      <c r="AM9" s="327"/>
      <c r="AN9" s="328"/>
      <c r="AO9" s="326" t="s">
        <v>83</v>
      </c>
      <c r="AP9" s="327"/>
      <c r="AQ9" s="327"/>
      <c r="AR9" s="328"/>
      <c r="AS9" s="326" t="s">
        <v>87</v>
      </c>
      <c r="AT9" s="327"/>
      <c r="AU9" s="327"/>
      <c r="AV9" s="328"/>
    </row>
    <row r="10" spans="1:48" x14ac:dyDescent="0.3">
      <c r="A10" s="346"/>
      <c r="B10" s="253"/>
      <c r="C10" s="253"/>
      <c r="D10" s="347"/>
      <c r="E10" s="334"/>
      <c r="F10" s="334"/>
      <c r="G10" s="334"/>
      <c r="H10" s="334"/>
      <c r="I10" s="326" t="s">
        <v>68</v>
      </c>
      <c r="J10" s="327"/>
      <c r="K10" s="327"/>
      <c r="L10" s="328"/>
      <c r="M10" s="326" t="s">
        <v>68</v>
      </c>
      <c r="N10" s="327"/>
      <c r="O10" s="327"/>
      <c r="P10" s="328"/>
      <c r="Q10" s="329"/>
      <c r="R10" s="254"/>
      <c r="S10" s="254"/>
      <c r="T10" s="330"/>
      <c r="U10" s="329"/>
      <c r="V10" s="254"/>
      <c r="W10" s="254"/>
      <c r="X10" s="330"/>
      <c r="Y10" s="329"/>
      <c r="Z10" s="254"/>
      <c r="AA10" s="254"/>
      <c r="AB10" s="330"/>
      <c r="AC10" s="329"/>
      <c r="AD10" s="254"/>
      <c r="AE10" s="254"/>
      <c r="AF10" s="330"/>
      <c r="AG10" s="329"/>
      <c r="AH10" s="254"/>
      <c r="AI10" s="254"/>
      <c r="AJ10" s="330"/>
      <c r="AK10" s="329"/>
      <c r="AL10" s="254"/>
      <c r="AM10" s="254"/>
      <c r="AN10" s="330"/>
      <c r="AO10" s="329"/>
      <c r="AP10" s="254"/>
      <c r="AQ10" s="254"/>
      <c r="AR10" s="330"/>
      <c r="AS10" s="329"/>
      <c r="AT10" s="254"/>
      <c r="AU10" s="254"/>
      <c r="AV10" s="330"/>
    </row>
    <row r="11" spans="1:48" ht="25.2" customHeight="1" x14ac:dyDescent="0.3">
      <c r="A11" s="348"/>
      <c r="B11" s="349"/>
      <c r="C11" s="349"/>
      <c r="D11" s="350"/>
      <c r="E11" s="334"/>
      <c r="F11" s="334"/>
      <c r="G11" s="334"/>
      <c r="H11" s="334"/>
      <c r="I11" s="331"/>
      <c r="J11" s="332"/>
      <c r="K11" s="332"/>
      <c r="L11" s="333"/>
      <c r="M11" s="331"/>
      <c r="N11" s="332"/>
      <c r="O11" s="332"/>
      <c r="P11" s="333"/>
      <c r="Q11" s="331"/>
      <c r="R11" s="332"/>
      <c r="S11" s="332"/>
      <c r="T11" s="333"/>
      <c r="U11" s="331"/>
      <c r="V11" s="332"/>
      <c r="W11" s="332"/>
      <c r="X11" s="333"/>
      <c r="Y11" s="331"/>
      <c r="Z11" s="332"/>
      <c r="AA11" s="332"/>
      <c r="AB11" s="333"/>
      <c r="AC11" s="331"/>
      <c r="AD11" s="332"/>
      <c r="AE11" s="332"/>
      <c r="AF11" s="333"/>
      <c r="AG11" s="331"/>
      <c r="AH11" s="332"/>
      <c r="AI11" s="332"/>
      <c r="AJ11" s="333"/>
      <c r="AK11" s="331"/>
      <c r="AL11" s="332"/>
      <c r="AM11" s="332"/>
      <c r="AN11" s="333"/>
      <c r="AO11" s="331"/>
      <c r="AP11" s="332"/>
      <c r="AQ11" s="332"/>
      <c r="AR11" s="333"/>
      <c r="AS11" s="331"/>
      <c r="AT11" s="332"/>
      <c r="AU11" s="332"/>
      <c r="AV11" s="333"/>
    </row>
  </sheetData>
  <mergeCells count="49">
    <mergeCell ref="AO6:AR8"/>
    <mergeCell ref="AO9:AR11"/>
    <mergeCell ref="AS3:AV5"/>
    <mergeCell ref="AS6:AV8"/>
    <mergeCell ref="AS9:AV11"/>
    <mergeCell ref="A2:D2"/>
    <mergeCell ref="A3:D5"/>
    <mergeCell ref="A6:D8"/>
    <mergeCell ref="A9:D11"/>
    <mergeCell ref="I2:L2"/>
    <mergeCell ref="E2:H2"/>
    <mergeCell ref="E3:H6"/>
    <mergeCell ref="E7:H8"/>
    <mergeCell ref="E9:H11"/>
    <mergeCell ref="I3:L7"/>
    <mergeCell ref="I8:L9"/>
    <mergeCell ref="I10:L11"/>
    <mergeCell ref="Y3:AB5"/>
    <mergeCell ref="Y6:AB8"/>
    <mergeCell ref="Y9:AB11"/>
    <mergeCell ref="AO2:AR2"/>
    <mergeCell ref="M2:P2"/>
    <mergeCell ref="Q2:T2"/>
    <mergeCell ref="U2:X2"/>
    <mergeCell ref="U3:X5"/>
    <mergeCell ref="AC3:AF5"/>
    <mergeCell ref="M3:P7"/>
    <mergeCell ref="M8:P9"/>
    <mergeCell ref="M10:P11"/>
    <mergeCell ref="Q3:T5"/>
    <mergeCell ref="Q6:T8"/>
    <mergeCell ref="Q9:T11"/>
    <mergeCell ref="AO3:AR5"/>
    <mergeCell ref="AC6:AF8"/>
    <mergeCell ref="AC9:AF11"/>
    <mergeCell ref="A1:AV1"/>
    <mergeCell ref="AS2:AV2"/>
    <mergeCell ref="AG2:AJ2"/>
    <mergeCell ref="AC2:AF2"/>
    <mergeCell ref="AK2:AN2"/>
    <mergeCell ref="Y2:AB2"/>
    <mergeCell ref="AG3:AJ5"/>
    <mergeCell ref="AG6:AJ8"/>
    <mergeCell ref="AG9:AJ11"/>
    <mergeCell ref="AK3:AN5"/>
    <mergeCell ref="AK6:AN8"/>
    <mergeCell ref="AK9:AN11"/>
    <mergeCell ref="U6:X8"/>
    <mergeCell ref="U9:X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2634-87B6-4194-B18C-9B860D6E4C38}">
  <dimension ref="B2:L15"/>
  <sheetViews>
    <sheetView workbookViewId="0">
      <selection activeCell="I10" sqref="I10"/>
    </sheetView>
  </sheetViews>
  <sheetFormatPr defaultRowHeight="14.4" x14ac:dyDescent="0.3"/>
  <cols>
    <col min="2" max="2" width="12.5546875" customWidth="1"/>
    <col min="3" max="3" width="12.44140625" customWidth="1"/>
    <col min="4" max="4" width="14.109375" customWidth="1"/>
    <col min="5" max="5" width="18.5546875" customWidth="1"/>
  </cols>
  <sheetData>
    <row r="2" spans="2:12" ht="15" thickBot="1" x14ac:dyDescent="0.35"/>
    <row r="3" spans="2:12" ht="15" thickBot="1" x14ac:dyDescent="0.35">
      <c r="B3" s="115" t="s">
        <v>90</v>
      </c>
      <c r="C3" s="107" t="s">
        <v>91</v>
      </c>
      <c r="D3" s="107" t="s">
        <v>92</v>
      </c>
      <c r="E3" s="108" t="s">
        <v>93</v>
      </c>
      <c r="I3" s="186"/>
      <c r="J3" s="186"/>
      <c r="K3" s="186"/>
      <c r="L3" s="186"/>
    </row>
    <row r="4" spans="2:12" x14ac:dyDescent="0.3">
      <c r="B4" s="354" t="s">
        <v>122</v>
      </c>
      <c r="C4" s="356">
        <v>6000000</v>
      </c>
      <c r="D4" s="356">
        <f>Расходы!O3</f>
        <v>7358000</v>
      </c>
      <c r="E4" s="357">
        <f>SUM(C4-D4)</f>
        <v>-1358000</v>
      </c>
      <c r="I4" s="186"/>
      <c r="J4" s="186"/>
      <c r="K4" s="186"/>
      <c r="L4" s="186"/>
    </row>
    <row r="5" spans="2:12" x14ac:dyDescent="0.3">
      <c r="B5" s="355"/>
      <c r="C5" s="301"/>
      <c r="D5" s="301"/>
      <c r="E5" s="358"/>
      <c r="I5" s="186"/>
      <c r="J5" s="186"/>
      <c r="K5" s="186"/>
      <c r="L5" s="186"/>
    </row>
    <row r="6" spans="2:12" x14ac:dyDescent="0.3">
      <c r="B6" s="355" t="s">
        <v>123</v>
      </c>
      <c r="C6" s="359">
        <f>Доход!Q21</f>
        <v>18151050</v>
      </c>
      <c r="D6" s="359">
        <f>Расходы!O35</f>
        <v>16313000</v>
      </c>
      <c r="E6" s="361">
        <f>SUM(C6-D6)</f>
        <v>1838050</v>
      </c>
      <c r="I6" s="186"/>
      <c r="J6" s="186"/>
      <c r="K6" s="186"/>
      <c r="L6" s="186"/>
    </row>
    <row r="7" spans="2:12" x14ac:dyDescent="0.3">
      <c r="B7" s="355"/>
      <c r="C7" s="301"/>
      <c r="D7" s="301"/>
      <c r="E7" s="358"/>
      <c r="I7" s="186"/>
      <c r="J7" s="186"/>
      <c r="K7" s="186"/>
      <c r="L7" s="186"/>
    </row>
    <row r="8" spans="2:12" x14ac:dyDescent="0.3">
      <c r="B8" s="355" t="s">
        <v>124</v>
      </c>
      <c r="C8" s="359">
        <f>Доход!Q38</f>
        <v>38744550</v>
      </c>
      <c r="D8" s="359">
        <f>Расходы!O65</f>
        <v>29036000</v>
      </c>
      <c r="E8" s="361">
        <f>SUM(C8-D8)</f>
        <v>9708550</v>
      </c>
      <c r="I8" s="186"/>
      <c r="J8" s="186"/>
      <c r="K8" s="186"/>
      <c r="L8" s="186"/>
    </row>
    <row r="9" spans="2:12" ht="15" thickBot="1" x14ac:dyDescent="0.35">
      <c r="B9" s="363"/>
      <c r="C9" s="364"/>
      <c r="D9" s="364"/>
      <c r="E9" s="365"/>
      <c r="I9" s="186"/>
      <c r="J9" s="186"/>
      <c r="K9" s="186"/>
      <c r="L9" s="186"/>
    </row>
    <row r="10" spans="2:12" x14ac:dyDescent="0.3">
      <c r="B10" s="354" t="s">
        <v>130</v>
      </c>
      <c r="C10" s="356">
        <f>Доход!Q56</f>
        <v>60257400</v>
      </c>
      <c r="D10" s="356">
        <f>Расходы!O101</f>
        <v>37733000</v>
      </c>
      <c r="E10" s="357">
        <f>SUM(C10-D10)</f>
        <v>22524400</v>
      </c>
    </row>
    <row r="11" spans="2:12" x14ac:dyDescent="0.3">
      <c r="B11" s="355"/>
      <c r="C11" s="301"/>
      <c r="D11" s="301"/>
      <c r="E11" s="358"/>
      <c r="F11" s="161"/>
      <c r="G11" s="161"/>
    </row>
    <row r="12" spans="2:12" x14ac:dyDescent="0.3">
      <c r="B12" s="354" t="s">
        <v>131</v>
      </c>
      <c r="C12" s="359">
        <f>Доход!Q74</f>
        <v>77093700</v>
      </c>
      <c r="D12" s="359">
        <f>Расходы!O138</f>
        <v>42393000</v>
      </c>
      <c r="E12" s="361">
        <f>SUM(C12-D12)</f>
        <v>34700700</v>
      </c>
    </row>
    <row r="13" spans="2:12" x14ac:dyDescent="0.3">
      <c r="B13" s="366"/>
      <c r="C13" s="360"/>
      <c r="D13" s="360"/>
      <c r="E13" s="362"/>
      <c r="F13" s="47"/>
    </row>
    <row r="14" spans="2:12" x14ac:dyDescent="0.3">
      <c r="B14" s="355" t="s">
        <v>152</v>
      </c>
      <c r="C14" s="359">
        <f>SUM(E4:E13)</f>
        <v>67413700</v>
      </c>
      <c r="D14" s="301"/>
      <c r="E14" s="358"/>
      <c r="F14" s="179"/>
    </row>
    <row r="15" spans="2:12" ht="15" thickBot="1" x14ac:dyDescent="0.35">
      <c r="B15" s="363"/>
      <c r="C15" s="364"/>
      <c r="D15" s="364"/>
      <c r="E15" s="365"/>
      <c r="F15" s="163"/>
    </row>
  </sheetData>
  <mergeCells count="22">
    <mergeCell ref="B14:B15"/>
    <mergeCell ref="C14:E15"/>
    <mergeCell ref="E8:E9"/>
    <mergeCell ref="D8:D9"/>
    <mergeCell ref="B4:B5"/>
    <mergeCell ref="C4:C5"/>
    <mergeCell ref="D4:D5"/>
    <mergeCell ref="E4:E5"/>
    <mergeCell ref="B6:B7"/>
    <mergeCell ref="B8:B9"/>
    <mergeCell ref="C6:C7"/>
    <mergeCell ref="C8:C9"/>
    <mergeCell ref="D6:D7"/>
    <mergeCell ref="E6:E7"/>
    <mergeCell ref="B12:B13"/>
    <mergeCell ref="C10:C11"/>
    <mergeCell ref="B10:B11"/>
    <mergeCell ref="D10:D11"/>
    <mergeCell ref="E10:E11"/>
    <mergeCell ref="C12:C13"/>
    <mergeCell ref="D12:D13"/>
    <mergeCell ref="E12:E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76BA-9264-46CC-AE69-B52D6A655197}">
  <dimension ref="C3:Q16"/>
  <sheetViews>
    <sheetView topLeftCell="A2" workbookViewId="0">
      <selection activeCell="M18" sqref="M18"/>
    </sheetView>
  </sheetViews>
  <sheetFormatPr defaultRowHeight="14.4" x14ac:dyDescent="0.3"/>
  <cols>
    <col min="8" max="8" width="5.88671875" customWidth="1"/>
    <col min="9" max="9" width="12.33203125" customWidth="1"/>
    <col min="10" max="10" width="16.77734375" customWidth="1"/>
    <col min="11" max="11" width="22.21875" customWidth="1"/>
  </cols>
  <sheetData>
    <row r="3" spans="3:17" ht="16.2" customHeight="1" x14ac:dyDescent="0.3">
      <c r="C3" s="6" t="s">
        <v>94</v>
      </c>
      <c r="D3" s="5"/>
      <c r="E3" s="5"/>
      <c r="F3" s="5"/>
      <c r="G3" s="5"/>
    </row>
    <row r="4" spans="3:17" x14ac:dyDescent="0.3">
      <c r="C4" s="301" t="s">
        <v>95</v>
      </c>
      <c r="D4" s="301"/>
      <c r="E4" s="4" t="s">
        <v>96</v>
      </c>
      <c r="F4" s="5"/>
      <c r="G4" s="5"/>
      <c r="I4" s="2" t="s">
        <v>90</v>
      </c>
      <c r="J4" s="2" t="s">
        <v>98</v>
      </c>
      <c r="K4" s="2" t="s">
        <v>99</v>
      </c>
      <c r="M4" s="186"/>
      <c r="N4" s="186"/>
      <c r="O4" s="186"/>
      <c r="P4" s="186"/>
      <c r="Q4" s="186"/>
    </row>
    <row r="5" spans="3:17" x14ac:dyDescent="0.3">
      <c r="C5" s="301"/>
      <c r="D5" s="301"/>
      <c r="E5" s="3" t="s">
        <v>97</v>
      </c>
      <c r="F5" s="5"/>
      <c r="G5" s="5"/>
      <c r="I5" s="301" t="s">
        <v>132</v>
      </c>
      <c r="J5" s="367">
        <f>СВ!N3</f>
        <v>410200</v>
      </c>
      <c r="K5" s="369" t="s">
        <v>160</v>
      </c>
      <c r="M5" s="186"/>
      <c r="N5" s="186"/>
      <c r="O5" s="186"/>
      <c r="P5" s="186"/>
      <c r="Q5" s="186"/>
    </row>
    <row r="6" spans="3:17" x14ac:dyDescent="0.3">
      <c r="I6" s="301"/>
      <c r="J6" s="368"/>
      <c r="K6" s="370"/>
      <c r="M6" s="186"/>
      <c r="N6" s="186"/>
      <c r="O6" s="186"/>
      <c r="P6" s="186"/>
      <c r="Q6" s="186"/>
    </row>
    <row r="7" spans="3:17" x14ac:dyDescent="0.3">
      <c r="C7" s="352" t="s">
        <v>136</v>
      </c>
      <c r="D7" s="334"/>
      <c r="E7" s="334"/>
      <c r="I7" s="301" t="s">
        <v>123</v>
      </c>
      <c r="J7" s="371">
        <f>СВ!N11</f>
        <v>2555700</v>
      </c>
      <c r="K7" s="372" t="s">
        <v>161</v>
      </c>
      <c r="M7" s="186"/>
      <c r="N7" s="186"/>
      <c r="O7" s="186"/>
      <c r="P7" s="186"/>
      <c r="Q7" s="186"/>
    </row>
    <row r="8" spans="3:17" x14ac:dyDescent="0.3">
      <c r="C8" s="334"/>
      <c r="D8" s="334"/>
      <c r="E8" s="334"/>
      <c r="I8" s="301"/>
      <c r="J8" s="306"/>
      <c r="K8" s="301"/>
      <c r="M8" s="186"/>
      <c r="N8" s="186"/>
      <c r="O8" s="186"/>
      <c r="P8" s="186"/>
      <c r="Q8" s="186"/>
    </row>
    <row r="9" spans="3:17" x14ac:dyDescent="0.3">
      <c r="C9" s="334"/>
      <c r="D9" s="334"/>
      <c r="E9" s="334"/>
      <c r="I9" s="301" t="s">
        <v>124</v>
      </c>
      <c r="J9" s="306">
        <f>СВ!N19</f>
        <v>7258600</v>
      </c>
      <c r="K9" s="359">
        <v>4417569</v>
      </c>
      <c r="M9" s="186"/>
      <c r="N9" s="186"/>
      <c r="O9" s="186"/>
      <c r="P9" s="186"/>
      <c r="Q9" s="186"/>
    </row>
    <row r="10" spans="3:17" x14ac:dyDescent="0.3">
      <c r="C10" s="334"/>
      <c r="D10" s="334"/>
      <c r="E10" s="334"/>
      <c r="I10" s="301"/>
      <c r="J10" s="306"/>
      <c r="K10" s="301"/>
      <c r="M10" s="186"/>
      <c r="N10" s="186"/>
      <c r="O10" s="186"/>
      <c r="P10" s="186"/>
      <c r="Q10" s="186"/>
    </row>
    <row r="11" spans="3:17" x14ac:dyDescent="0.3">
      <c r="I11" s="301" t="s">
        <v>133</v>
      </c>
      <c r="J11" s="306">
        <f>СВ!N26</f>
        <v>18991400</v>
      </c>
      <c r="K11" s="359" t="s">
        <v>162</v>
      </c>
      <c r="M11" s="186"/>
      <c r="N11" s="186"/>
      <c r="O11" s="186"/>
      <c r="P11" s="186"/>
      <c r="Q11" s="186"/>
    </row>
    <row r="12" spans="3:17" x14ac:dyDescent="0.3">
      <c r="I12" s="301"/>
      <c r="J12" s="306"/>
      <c r="K12" s="301"/>
      <c r="M12" s="186"/>
      <c r="N12" s="186"/>
      <c r="O12" s="186"/>
      <c r="P12" s="186"/>
      <c r="Q12" s="186"/>
    </row>
    <row r="13" spans="3:17" x14ac:dyDescent="0.3">
      <c r="I13" s="301" t="s">
        <v>134</v>
      </c>
      <c r="J13" s="306">
        <f>СВ!N33</f>
        <v>30777700</v>
      </c>
      <c r="K13" s="359">
        <v>13453523</v>
      </c>
    </row>
    <row r="14" spans="3:17" x14ac:dyDescent="0.3">
      <c r="I14" s="301"/>
      <c r="J14" s="306"/>
      <c r="K14" s="301"/>
    </row>
    <row r="15" spans="3:17" x14ac:dyDescent="0.3">
      <c r="I15" s="301" t="s">
        <v>135</v>
      </c>
      <c r="J15" s="359">
        <v>29849698</v>
      </c>
      <c r="K15" s="301"/>
    </row>
    <row r="16" spans="3:17" x14ac:dyDescent="0.3">
      <c r="I16" s="301"/>
      <c r="J16" s="301"/>
      <c r="K16" s="301"/>
    </row>
  </sheetData>
  <mergeCells count="19">
    <mergeCell ref="C7:E10"/>
    <mergeCell ref="C4:D5"/>
    <mergeCell ref="K11:K12"/>
    <mergeCell ref="I5:I6"/>
    <mergeCell ref="I7:I8"/>
    <mergeCell ref="I9:I10"/>
    <mergeCell ref="J5:J6"/>
    <mergeCell ref="K5:K6"/>
    <mergeCell ref="J7:J8"/>
    <mergeCell ref="K7:K8"/>
    <mergeCell ref="K9:K10"/>
    <mergeCell ref="J9:J10"/>
    <mergeCell ref="I11:I12"/>
    <mergeCell ref="I13:I14"/>
    <mergeCell ref="J11:J12"/>
    <mergeCell ref="J13:J14"/>
    <mergeCell ref="K13:K14"/>
    <mergeCell ref="I15:I16"/>
    <mergeCell ref="J15:K1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B591-9C12-49B9-8E37-6BF58C9D4362}">
  <dimension ref="B1:O13"/>
  <sheetViews>
    <sheetView tabSelected="1" workbookViewId="0">
      <selection activeCell="B1" sqref="B1:N2"/>
    </sheetView>
  </sheetViews>
  <sheetFormatPr defaultRowHeight="14.4" x14ac:dyDescent="0.3"/>
  <sheetData>
    <row r="1" spans="2:15" x14ac:dyDescent="0.3">
      <c r="B1" s="376" t="s">
        <v>163</v>
      </c>
      <c r="C1" s="377"/>
      <c r="D1" s="377"/>
      <c r="E1" s="377"/>
      <c r="F1" s="377"/>
      <c r="G1" s="377"/>
      <c r="H1" s="377"/>
      <c r="I1" s="378"/>
      <c r="J1" s="378"/>
      <c r="K1" s="378"/>
      <c r="L1" s="378"/>
      <c r="M1" s="378"/>
      <c r="N1" s="379"/>
      <c r="O1" s="179"/>
    </row>
    <row r="2" spans="2:15" ht="15" thickBot="1" x14ac:dyDescent="0.35">
      <c r="B2" s="380"/>
      <c r="C2" s="381"/>
      <c r="D2" s="381"/>
      <c r="E2" s="381"/>
      <c r="F2" s="381"/>
      <c r="G2" s="381"/>
      <c r="H2" s="381"/>
      <c r="I2" s="382"/>
      <c r="J2" s="382"/>
      <c r="K2" s="382"/>
      <c r="L2" s="382"/>
      <c r="M2" s="382"/>
      <c r="N2" s="383"/>
      <c r="O2" s="179"/>
    </row>
    <row r="3" spans="2:15" x14ac:dyDescent="0.3">
      <c r="B3" s="373" t="s">
        <v>100</v>
      </c>
      <c r="C3" s="374"/>
      <c r="D3" s="375"/>
      <c r="K3" s="179"/>
      <c r="L3" s="179"/>
      <c r="M3" s="179"/>
      <c r="N3" s="179"/>
      <c r="O3" s="179"/>
    </row>
    <row r="4" spans="2:15" ht="15" thickBot="1" x14ac:dyDescent="0.35">
      <c r="B4" s="363"/>
      <c r="C4" s="364"/>
      <c r="D4" s="365"/>
      <c r="K4" s="179"/>
      <c r="L4" s="179"/>
      <c r="M4" s="179"/>
      <c r="N4" s="179"/>
      <c r="O4" s="179"/>
    </row>
    <row r="5" spans="2:15" x14ac:dyDescent="0.3">
      <c r="K5" s="179"/>
      <c r="L5" s="179"/>
      <c r="M5" s="179"/>
      <c r="N5" s="179"/>
      <c r="O5" s="179"/>
    </row>
    <row r="6" spans="2:15" x14ac:dyDescent="0.3">
      <c r="K6" s="179"/>
      <c r="L6" s="179"/>
      <c r="M6" s="179"/>
      <c r="N6" s="179"/>
      <c r="O6" s="179"/>
    </row>
    <row r="13" spans="2:15" x14ac:dyDescent="0.3">
      <c r="L13" s="1"/>
    </row>
  </sheetData>
  <mergeCells count="2">
    <mergeCell ref="B3:D4"/>
    <mergeCell ref="B1:N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2EB0A-8BCA-49D0-9DBD-D6BB4963FBC6}">
  <dimension ref="A1:K6"/>
  <sheetViews>
    <sheetView workbookViewId="0">
      <selection activeCell="H13" sqref="H13"/>
    </sheetView>
  </sheetViews>
  <sheetFormatPr defaultRowHeight="14.4" x14ac:dyDescent="0.3"/>
  <cols>
    <col min="6" max="6" width="23" customWidth="1"/>
  </cols>
  <sheetData>
    <row r="1" spans="1:11" x14ac:dyDescent="0.3">
      <c r="A1" s="300" t="s">
        <v>101</v>
      </c>
      <c r="B1" s="300"/>
      <c r="C1" s="300"/>
    </row>
    <row r="2" spans="1:11" x14ac:dyDescent="0.3">
      <c r="A2" s="300"/>
      <c r="B2" s="300"/>
      <c r="C2" s="300"/>
      <c r="D2" s="301" t="s">
        <v>164</v>
      </c>
      <c r="E2" s="301"/>
      <c r="F2" s="301"/>
      <c r="H2" s="187"/>
      <c r="I2" s="186"/>
      <c r="J2" s="186"/>
      <c r="K2" s="186"/>
    </row>
    <row r="3" spans="1:11" x14ac:dyDescent="0.3">
      <c r="A3" s="334"/>
      <c r="B3" s="334"/>
      <c r="C3" s="334"/>
      <c r="D3" s="301"/>
      <c r="E3" s="301"/>
      <c r="F3" s="301"/>
      <c r="H3" s="186"/>
      <c r="I3" s="186"/>
      <c r="J3" s="186"/>
      <c r="K3" s="186"/>
    </row>
    <row r="4" spans="1:11" x14ac:dyDescent="0.3">
      <c r="A4" s="334"/>
      <c r="B4" s="334"/>
      <c r="C4" s="334"/>
      <c r="D4" s="301"/>
      <c r="E4" s="301"/>
      <c r="F4" s="301"/>
      <c r="H4" s="186"/>
      <c r="I4" s="186"/>
      <c r="J4" s="186"/>
      <c r="K4" s="186"/>
    </row>
    <row r="5" spans="1:11" x14ac:dyDescent="0.3">
      <c r="A5" s="334"/>
      <c r="B5" s="334"/>
      <c r="C5" s="334"/>
      <c r="D5" s="316"/>
      <c r="E5" s="316"/>
      <c r="F5" s="316"/>
      <c r="H5" s="186"/>
      <c r="I5" s="186"/>
      <c r="J5" s="186"/>
      <c r="K5" s="186"/>
    </row>
    <row r="6" spans="1:11" x14ac:dyDescent="0.3">
      <c r="H6" s="186"/>
      <c r="I6" s="186"/>
      <c r="J6" s="186"/>
      <c r="K6" s="186"/>
    </row>
  </sheetData>
  <mergeCells count="3">
    <mergeCell ref="A1:C5"/>
    <mergeCell ref="D2:F4"/>
    <mergeCell ref="D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561B-ECAD-44D3-954D-751C13B89D8F}">
  <dimension ref="A1:N9"/>
  <sheetViews>
    <sheetView workbookViewId="0">
      <selection activeCell="I18" sqref="I18"/>
    </sheetView>
  </sheetViews>
  <sheetFormatPr defaultRowHeight="14.4" x14ac:dyDescent="0.3"/>
  <cols>
    <col min="6" max="6" width="11.33203125" customWidth="1"/>
    <col min="9" max="9" width="29.21875" customWidth="1"/>
  </cols>
  <sheetData>
    <row r="1" spans="1:14" x14ac:dyDescent="0.3">
      <c r="A1" s="384" t="s">
        <v>169</v>
      </c>
      <c r="B1" s="301"/>
      <c r="C1" s="301"/>
      <c r="D1" s="301"/>
      <c r="E1" s="301"/>
      <c r="F1" s="300" t="s">
        <v>159</v>
      </c>
      <c r="G1" s="301"/>
      <c r="H1" s="301"/>
      <c r="I1" s="301"/>
    </row>
    <row r="2" spans="1:14" x14ac:dyDescent="0.3">
      <c r="A2" s="334"/>
      <c r="B2" s="334"/>
      <c r="C2" s="334"/>
      <c r="D2" s="334"/>
      <c r="E2" s="334"/>
      <c r="F2" s="1">
        <v>2025</v>
      </c>
      <c r="G2" s="372" t="s">
        <v>158</v>
      </c>
      <c r="H2" s="301"/>
      <c r="I2" s="301"/>
      <c r="K2" s="187"/>
      <c r="L2" s="186"/>
      <c r="M2" s="186"/>
      <c r="N2" s="186"/>
    </row>
    <row r="3" spans="1:14" x14ac:dyDescent="0.3">
      <c r="A3" s="334"/>
      <c r="B3" s="334"/>
      <c r="C3" s="334"/>
      <c r="D3" s="334"/>
      <c r="E3" s="334"/>
      <c r="F3" s="1">
        <v>2026</v>
      </c>
      <c r="G3" s="372" t="s">
        <v>165</v>
      </c>
      <c r="H3" s="301"/>
      <c r="I3" s="301"/>
      <c r="K3" s="186"/>
      <c r="L3" s="186"/>
      <c r="M3" s="186"/>
      <c r="N3" s="186"/>
    </row>
    <row r="4" spans="1:14" x14ac:dyDescent="0.3">
      <c r="A4" s="334"/>
      <c r="B4" s="334"/>
      <c r="C4" s="334"/>
      <c r="D4" s="334"/>
      <c r="E4" s="334"/>
      <c r="F4" s="1">
        <v>2027</v>
      </c>
      <c r="G4" s="385" t="s">
        <v>166</v>
      </c>
      <c r="H4" s="386"/>
      <c r="I4" s="386"/>
      <c r="K4" s="186"/>
      <c r="L4" s="186"/>
      <c r="M4" s="186"/>
      <c r="N4" s="186"/>
    </row>
    <row r="5" spans="1:14" x14ac:dyDescent="0.3">
      <c r="A5" s="334"/>
      <c r="B5" s="334"/>
      <c r="C5" s="334"/>
      <c r="D5" s="334"/>
      <c r="E5" s="334"/>
      <c r="F5" s="162">
        <v>2028</v>
      </c>
      <c r="G5" s="372" t="s">
        <v>167</v>
      </c>
      <c r="H5" s="301"/>
      <c r="I5" s="301"/>
      <c r="K5" s="186"/>
      <c r="L5" s="186"/>
      <c r="M5" s="186"/>
      <c r="N5" s="186"/>
    </row>
    <row r="6" spans="1:14" s="140" customFormat="1" x14ac:dyDescent="0.3">
      <c r="A6" s="334"/>
      <c r="B6" s="334"/>
      <c r="C6" s="334"/>
      <c r="D6" s="334"/>
      <c r="E6" s="334"/>
      <c r="F6" s="162">
        <v>2029</v>
      </c>
      <c r="G6" s="387">
        <v>1303975</v>
      </c>
      <c r="H6" s="388"/>
      <c r="I6" s="389"/>
      <c r="K6" s="186"/>
      <c r="L6" s="186"/>
      <c r="M6" s="186"/>
      <c r="N6" s="186"/>
    </row>
    <row r="7" spans="1:14" x14ac:dyDescent="0.3">
      <c r="A7" s="334"/>
      <c r="B7" s="334"/>
      <c r="C7" s="334"/>
      <c r="D7" s="334"/>
      <c r="E7" s="334"/>
      <c r="F7" s="162">
        <v>2030</v>
      </c>
      <c r="G7" s="359">
        <v>8998400</v>
      </c>
      <c r="H7" s="301"/>
      <c r="I7" s="301"/>
    </row>
    <row r="8" spans="1:14" x14ac:dyDescent="0.3">
      <c r="A8" s="300" t="s">
        <v>137</v>
      </c>
      <c r="B8" s="301" t="s">
        <v>168</v>
      </c>
      <c r="C8" s="301"/>
      <c r="D8" s="301"/>
      <c r="E8" s="301"/>
      <c r="F8" s="301"/>
      <c r="G8" s="301"/>
      <c r="H8" s="301"/>
      <c r="I8" s="301"/>
    </row>
    <row r="9" spans="1:14" x14ac:dyDescent="0.3">
      <c r="A9" s="301"/>
      <c r="B9" s="301"/>
      <c r="C9" s="301"/>
      <c r="D9" s="301"/>
      <c r="E9" s="301"/>
      <c r="F9" s="301"/>
      <c r="G9" s="301"/>
      <c r="H9" s="301"/>
      <c r="I9" s="301"/>
    </row>
  </sheetData>
  <mergeCells count="10">
    <mergeCell ref="G7:I7"/>
    <mergeCell ref="A1:E7"/>
    <mergeCell ref="A8:A9"/>
    <mergeCell ref="B8:I9"/>
    <mergeCell ref="F1:I1"/>
    <mergeCell ref="G2:I2"/>
    <mergeCell ref="G3:I3"/>
    <mergeCell ref="G4:I4"/>
    <mergeCell ref="G5:I5"/>
    <mergeCell ref="G6:I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BD406-6273-46E1-9F0B-F6574D59ED9A}">
  <dimension ref="A1:T18"/>
  <sheetViews>
    <sheetView workbookViewId="0">
      <selection activeCell="D20" sqref="D20"/>
    </sheetView>
  </sheetViews>
  <sheetFormatPr defaultRowHeight="14.4" x14ac:dyDescent="0.3"/>
  <cols>
    <col min="2" max="2" width="18.21875" customWidth="1"/>
    <col min="5" max="5" width="26.5546875" customWidth="1"/>
    <col min="7" max="7" width="14.33203125" customWidth="1"/>
  </cols>
  <sheetData>
    <row r="1" spans="1:20" x14ac:dyDescent="0.3">
      <c r="A1" s="301" t="s">
        <v>156</v>
      </c>
      <c r="B1" s="301"/>
      <c r="C1" s="301"/>
      <c r="D1" s="301"/>
      <c r="E1" s="301"/>
      <c r="F1" s="301"/>
      <c r="I1" s="390" t="s">
        <v>153</v>
      </c>
      <c r="J1" s="378"/>
      <c r="K1" s="378"/>
      <c r="L1" s="378"/>
      <c r="M1" s="378"/>
      <c r="N1" s="379"/>
      <c r="O1" s="186"/>
      <c r="P1" s="186"/>
      <c r="Q1" s="186"/>
      <c r="R1" s="186"/>
      <c r="S1" s="186"/>
      <c r="T1" s="186"/>
    </row>
    <row r="2" spans="1:20" x14ac:dyDescent="0.3">
      <c r="A2" s="1" t="s">
        <v>102</v>
      </c>
      <c r="B2" s="399" t="s">
        <v>154</v>
      </c>
      <c r="C2" s="388"/>
      <c r="D2" s="388"/>
      <c r="E2" s="388"/>
      <c r="F2" s="400"/>
      <c r="I2" s="391"/>
      <c r="J2" s="254"/>
      <c r="K2" s="254"/>
      <c r="L2" s="254"/>
      <c r="M2" s="254"/>
      <c r="N2" s="392"/>
      <c r="O2" s="186"/>
      <c r="P2" s="186"/>
      <c r="Q2" s="186"/>
      <c r="R2" s="186"/>
      <c r="S2" s="186"/>
      <c r="T2" s="186"/>
    </row>
    <row r="3" spans="1:20" x14ac:dyDescent="0.3">
      <c r="A3" s="401" t="s">
        <v>170</v>
      </c>
      <c r="B3" s="306"/>
      <c r="C3" s="306"/>
      <c r="D3" s="306"/>
      <c r="E3" s="306"/>
      <c r="F3" s="402"/>
      <c r="I3" s="393" t="s">
        <v>157</v>
      </c>
      <c r="J3" s="321"/>
      <c r="K3" s="321"/>
      <c r="L3" s="321"/>
      <c r="M3" s="321"/>
      <c r="N3" s="394"/>
      <c r="O3" s="205"/>
      <c r="P3" s="181"/>
      <c r="Q3" s="181"/>
      <c r="R3" s="181"/>
      <c r="S3" s="181"/>
      <c r="T3" s="181"/>
    </row>
    <row r="4" spans="1:20" x14ac:dyDescent="0.3">
      <c r="A4" s="306"/>
      <c r="B4" s="306"/>
      <c r="C4" s="306"/>
      <c r="D4" s="306"/>
      <c r="E4" s="306"/>
      <c r="F4" s="402"/>
      <c r="I4" s="395"/>
      <c r="J4" s="321"/>
      <c r="K4" s="321"/>
      <c r="L4" s="321"/>
      <c r="M4" s="321"/>
      <c r="N4" s="394"/>
      <c r="O4" s="181"/>
      <c r="P4" s="181"/>
      <c r="Q4" s="181"/>
      <c r="R4" s="181"/>
      <c r="S4" s="181"/>
      <c r="T4" s="181"/>
    </row>
    <row r="5" spans="1:20" x14ac:dyDescent="0.3">
      <c r="A5" s="7"/>
      <c r="B5" s="7"/>
      <c r="C5" s="7"/>
      <c r="D5" s="7"/>
      <c r="E5" s="7"/>
      <c r="F5" s="7"/>
      <c r="I5" s="395"/>
      <c r="J5" s="321"/>
      <c r="K5" s="321"/>
      <c r="L5" s="321"/>
      <c r="M5" s="321"/>
      <c r="N5" s="394"/>
      <c r="O5" s="181"/>
      <c r="P5" s="181"/>
      <c r="Q5" s="181"/>
      <c r="R5" s="181"/>
      <c r="S5" s="181"/>
      <c r="T5" s="181"/>
    </row>
    <row r="6" spans="1:20" x14ac:dyDescent="0.3">
      <c r="A6" s="301" t="s">
        <v>103</v>
      </c>
      <c r="B6" s="301"/>
      <c r="C6" s="301"/>
      <c r="D6" s="301"/>
      <c r="E6" s="301"/>
      <c r="F6" s="301"/>
      <c r="I6" s="395"/>
      <c r="J6" s="321"/>
      <c r="K6" s="321"/>
      <c r="L6" s="321"/>
      <c r="M6" s="321"/>
      <c r="N6" s="394"/>
      <c r="O6" s="181"/>
      <c r="P6" s="181"/>
      <c r="Q6" s="181"/>
      <c r="R6" s="181"/>
      <c r="S6" s="181"/>
      <c r="T6" s="181"/>
    </row>
    <row r="7" spans="1:20" x14ac:dyDescent="0.3">
      <c r="A7" s="403" t="s">
        <v>171</v>
      </c>
      <c r="B7" s="344"/>
      <c r="C7" s="344"/>
      <c r="D7" s="344"/>
      <c r="E7" s="344"/>
      <c r="F7" s="345"/>
      <c r="I7" s="395"/>
      <c r="J7" s="321"/>
      <c r="K7" s="321"/>
      <c r="L7" s="321"/>
      <c r="M7" s="321"/>
      <c r="N7" s="394"/>
      <c r="O7" s="181"/>
      <c r="P7" s="181"/>
      <c r="Q7" s="181"/>
      <c r="R7" s="181"/>
      <c r="S7" s="181"/>
      <c r="T7" s="181"/>
    </row>
    <row r="8" spans="1:20" x14ac:dyDescent="0.3">
      <c r="A8" s="348"/>
      <c r="B8" s="349"/>
      <c r="C8" s="349"/>
      <c r="D8" s="349"/>
      <c r="E8" s="349"/>
      <c r="F8" s="350"/>
      <c r="I8" s="395"/>
      <c r="J8" s="321"/>
      <c r="K8" s="321"/>
      <c r="L8" s="321"/>
      <c r="M8" s="321"/>
      <c r="N8" s="394"/>
      <c r="O8" s="181"/>
      <c r="P8" s="181"/>
      <c r="Q8" s="181"/>
      <c r="R8" s="181"/>
      <c r="S8" s="181"/>
      <c r="T8" s="181"/>
    </row>
    <row r="9" spans="1:20" x14ac:dyDescent="0.3">
      <c r="I9" s="395"/>
      <c r="J9" s="321"/>
      <c r="K9" s="321"/>
      <c r="L9" s="321"/>
      <c r="M9" s="321"/>
      <c r="N9" s="394"/>
      <c r="O9" s="181"/>
      <c r="P9" s="181"/>
      <c r="Q9" s="181"/>
      <c r="R9" s="181"/>
      <c r="S9" s="181"/>
      <c r="T9" s="181"/>
    </row>
    <row r="10" spans="1:20" x14ac:dyDescent="0.3">
      <c r="A10" s="301" t="s">
        <v>104</v>
      </c>
      <c r="B10" s="301"/>
      <c r="C10" s="386" t="s">
        <v>172</v>
      </c>
      <c r="D10" s="334"/>
      <c r="E10" s="334"/>
      <c r="F10" s="301" t="s">
        <v>105</v>
      </c>
      <c r="G10" s="404" t="s">
        <v>173</v>
      </c>
      <c r="I10" s="395"/>
      <c r="J10" s="321"/>
      <c r="K10" s="321"/>
      <c r="L10" s="321"/>
      <c r="M10" s="321"/>
      <c r="N10" s="394"/>
      <c r="O10" s="181"/>
      <c r="P10" s="181"/>
      <c r="Q10" s="181"/>
      <c r="R10" s="181"/>
      <c r="S10" s="181"/>
      <c r="T10" s="181"/>
    </row>
    <row r="11" spans="1:20" x14ac:dyDescent="0.3">
      <c r="A11" s="301"/>
      <c r="B11" s="301"/>
      <c r="C11" s="359">
        <v>6000000</v>
      </c>
      <c r="D11" s="405"/>
      <c r="E11" s="405"/>
      <c r="F11" s="301"/>
      <c r="G11" s="301"/>
      <c r="I11" s="395"/>
      <c r="J11" s="321"/>
      <c r="K11" s="321"/>
      <c r="L11" s="321"/>
      <c r="M11" s="321"/>
      <c r="N11" s="394"/>
      <c r="O11" s="181"/>
      <c r="P11" s="181"/>
      <c r="Q11" s="181"/>
      <c r="R11" s="181"/>
      <c r="S11" s="181"/>
      <c r="T11" s="181"/>
    </row>
    <row r="12" spans="1:20" x14ac:dyDescent="0.3">
      <c r="I12" s="395"/>
      <c r="J12" s="321"/>
      <c r="K12" s="321"/>
      <c r="L12" s="321"/>
      <c r="M12" s="321"/>
      <c r="N12" s="394"/>
      <c r="O12" s="181"/>
      <c r="P12" s="181"/>
      <c r="Q12" s="181"/>
      <c r="R12" s="181"/>
      <c r="S12" s="181"/>
      <c r="T12" s="181"/>
    </row>
    <row r="13" spans="1:20" ht="15" thickBot="1" x14ac:dyDescent="0.35">
      <c r="I13" s="396"/>
      <c r="J13" s="397"/>
      <c r="K13" s="397"/>
      <c r="L13" s="397"/>
      <c r="M13" s="397"/>
      <c r="N13" s="398"/>
      <c r="O13" s="181"/>
      <c r="P13" s="181"/>
      <c r="Q13" s="181"/>
      <c r="R13" s="181"/>
      <c r="S13" s="181"/>
      <c r="T13" s="181"/>
    </row>
    <row r="18" spans="10:10" x14ac:dyDescent="0.3">
      <c r="J18" t="s">
        <v>125</v>
      </c>
    </row>
  </sheetData>
  <mergeCells count="12">
    <mergeCell ref="I1:N2"/>
    <mergeCell ref="I3:N13"/>
    <mergeCell ref="A1:F1"/>
    <mergeCell ref="B2:F2"/>
    <mergeCell ref="A3:F4"/>
    <mergeCell ref="A6:F6"/>
    <mergeCell ref="A7:F8"/>
    <mergeCell ref="G10:G11"/>
    <mergeCell ref="A10:B11"/>
    <mergeCell ref="C10:E10"/>
    <mergeCell ref="C11:E11"/>
    <mergeCell ref="F10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Расходы</vt:lpstr>
      <vt:lpstr>Доход</vt:lpstr>
      <vt:lpstr>СВ</vt:lpstr>
      <vt:lpstr>накопленный денежный п.</vt:lpstr>
      <vt:lpstr>Сегментация расходов</vt:lpstr>
      <vt:lpstr>График релизов</vt:lpstr>
      <vt:lpstr>Прогноз денежных потоков </vt:lpstr>
      <vt:lpstr>Дисконтированный денежный поток</vt:lpstr>
      <vt:lpstr>Чистая приведенная стоимость (N</vt:lpstr>
      <vt:lpstr>Внутренняя норма доходности (IR</vt:lpstr>
      <vt:lpstr>Срок окупаемости (PBP)</vt:lpstr>
      <vt:lpstr>Оценка компании и доли инвестор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2026-02-26T14:03:47Z</dcterms:modified>
</cp:coreProperties>
</file>